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EstaPastaDeTrabalho" defaultThemeVersion="166925"/>
  <mc:AlternateContent xmlns:mc="http://schemas.openxmlformats.org/markup-compatibility/2006">
    <mc:Choice Requires="x15">
      <x15ac:absPath xmlns:x15ac="http://schemas.microsoft.com/office/spreadsheetml/2010/11/ac" url="C:\Users\TE567183\Downloads\"/>
    </mc:Choice>
  </mc:AlternateContent>
  <xr:revisionPtr revIDLastSave="0" documentId="13_ncr:1_{E29C6355-E655-41F7-9879-0F54A9820A28}" xr6:coauthVersionLast="47" xr6:coauthVersionMax="47" xr10:uidLastSave="{00000000-0000-0000-0000-000000000000}"/>
  <workbookProtection workbookAlgorithmName="SHA-512" workbookHashValue="kHgFmcJ0fH28D5jxVbG7J2oihHuGySFkuHExulxzXtnUNR+Ci/WQEcav2wdV14bvjwfIKLtuBCDhRI7Qx24C3A==" workbookSaltValue="5ki8Vgwyfh6VrhZaw5QwUw==" workbookSpinCount="100000" lockStructure="1"/>
  <bookViews>
    <workbookView xWindow="-110" yWindow="-110" windowWidth="19420" windowHeight="10300" xr2:uid="{505E80B4-E140-4334-99C9-44B154D863AE}"/>
  </bookViews>
  <sheets>
    <sheet name="Selector and Force Calculator" sheetId="1" r:id="rId1"/>
    <sheet name="Sheet1" sheetId="2" state="hidden" r:id="rId2"/>
  </sheets>
  <definedNames>
    <definedName name="_xlnm._FilterDatabase" localSheetId="0" hidden="1">'Selector and Force Calculator'!$C$8:$J$40</definedName>
    <definedName name="_xlnm._FilterDatabase" localSheetId="1" hidden="1">Sheet1!$A$1:$V$144</definedName>
    <definedName name="_xlnm.Extract" localSheetId="0">'Selector and Force Calculator'!$J$9</definedName>
    <definedName name="INSERTS">Sheet1!$U$7:$U$8</definedName>
    <definedName name="WITH">Sheet1!$U$7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44" i="2" l="1"/>
  <c r="L144" i="2"/>
  <c r="K144" i="2"/>
  <c r="J144" i="2"/>
  <c r="M143" i="2"/>
  <c r="L143" i="2"/>
  <c r="K143" i="2"/>
  <c r="J143" i="2"/>
  <c r="M142" i="2"/>
  <c r="L142" i="2"/>
  <c r="K142" i="2"/>
  <c r="J142" i="2"/>
  <c r="P142" i="2" s="1"/>
  <c r="M141" i="2"/>
  <c r="L141" i="2"/>
  <c r="K141" i="2"/>
  <c r="J141" i="2"/>
  <c r="M140" i="2"/>
  <c r="L140" i="2"/>
  <c r="K140" i="2"/>
  <c r="J140" i="2"/>
  <c r="M139" i="2"/>
  <c r="L139" i="2"/>
  <c r="K139" i="2"/>
  <c r="J139" i="2"/>
  <c r="M138" i="2"/>
  <c r="L138" i="2"/>
  <c r="K138" i="2"/>
  <c r="J138" i="2"/>
  <c r="M137" i="2"/>
  <c r="L137" i="2"/>
  <c r="K137" i="2"/>
  <c r="J137" i="2"/>
  <c r="M136" i="2"/>
  <c r="L136" i="2"/>
  <c r="K136" i="2"/>
  <c r="J136" i="2"/>
  <c r="M135" i="2"/>
  <c r="L135" i="2"/>
  <c r="K135" i="2"/>
  <c r="J135" i="2"/>
  <c r="M134" i="2"/>
  <c r="L134" i="2"/>
  <c r="K134" i="2"/>
  <c r="J134" i="2"/>
  <c r="M133" i="2"/>
  <c r="L133" i="2"/>
  <c r="K133" i="2"/>
  <c r="J133" i="2"/>
  <c r="J88" i="2"/>
  <c r="K88" i="2"/>
  <c r="L88" i="2"/>
  <c r="M88" i="2"/>
  <c r="J89" i="2"/>
  <c r="K89" i="2"/>
  <c r="L89" i="2"/>
  <c r="M89" i="2"/>
  <c r="J90" i="2"/>
  <c r="K90" i="2"/>
  <c r="L90" i="2"/>
  <c r="M90" i="2"/>
  <c r="J91" i="2"/>
  <c r="K91" i="2"/>
  <c r="L91" i="2"/>
  <c r="M91" i="2"/>
  <c r="J92" i="2"/>
  <c r="K92" i="2"/>
  <c r="L92" i="2"/>
  <c r="M92" i="2"/>
  <c r="J93" i="2"/>
  <c r="K93" i="2"/>
  <c r="L93" i="2"/>
  <c r="M93" i="2"/>
  <c r="J94" i="2"/>
  <c r="K94" i="2"/>
  <c r="L94" i="2"/>
  <c r="M94" i="2"/>
  <c r="J95" i="2"/>
  <c r="K95" i="2"/>
  <c r="L95" i="2"/>
  <c r="M95" i="2"/>
  <c r="J96" i="2"/>
  <c r="K96" i="2"/>
  <c r="L96" i="2"/>
  <c r="M96" i="2"/>
  <c r="J97" i="2"/>
  <c r="K97" i="2"/>
  <c r="L97" i="2"/>
  <c r="M97" i="2"/>
  <c r="J98" i="2"/>
  <c r="K98" i="2"/>
  <c r="L98" i="2"/>
  <c r="M98" i="2"/>
  <c r="J99" i="2"/>
  <c r="K99" i="2"/>
  <c r="L99" i="2"/>
  <c r="M99" i="2"/>
  <c r="J100" i="2"/>
  <c r="K100" i="2"/>
  <c r="L100" i="2"/>
  <c r="M100" i="2"/>
  <c r="J101" i="2"/>
  <c r="K101" i="2"/>
  <c r="L101" i="2"/>
  <c r="M101" i="2"/>
  <c r="J102" i="2"/>
  <c r="K102" i="2"/>
  <c r="L102" i="2"/>
  <c r="M102" i="2"/>
  <c r="J103" i="2"/>
  <c r="K103" i="2"/>
  <c r="L103" i="2"/>
  <c r="M103" i="2"/>
  <c r="J104" i="2"/>
  <c r="K104" i="2"/>
  <c r="L104" i="2"/>
  <c r="M104" i="2"/>
  <c r="J46" i="2"/>
  <c r="K46" i="2"/>
  <c r="L46" i="2"/>
  <c r="M46" i="2"/>
  <c r="J47" i="2"/>
  <c r="K47" i="2"/>
  <c r="L47" i="2"/>
  <c r="M47" i="2"/>
  <c r="J48" i="2"/>
  <c r="K48" i="2"/>
  <c r="L48" i="2"/>
  <c r="M48" i="2"/>
  <c r="J49" i="2"/>
  <c r="K49" i="2"/>
  <c r="L49" i="2"/>
  <c r="M49" i="2"/>
  <c r="J50" i="2"/>
  <c r="K50" i="2"/>
  <c r="L50" i="2"/>
  <c r="M50" i="2"/>
  <c r="J51" i="2"/>
  <c r="K51" i="2"/>
  <c r="L51" i="2"/>
  <c r="M51" i="2"/>
  <c r="J52" i="2"/>
  <c r="K52" i="2"/>
  <c r="L52" i="2"/>
  <c r="M52" i="2"/>
  <c r="J53" i="2"/>
  <c r="K53" i="2"/>
  <c r="L53" i="2"/>
  <c r="M53" i="2"/>
  <c r="J54" i="2"/>
  <c r="K54" i="2"/>
  <c r="L54" i="2"/>
  <c r="M54" i="2"/>
  <c r="J55" i="2"/>
  <c r="K55" i="2"/>
  <c r="L55" i="2"/>
  <c r="M55" i="2"/>
  <c r="J56" i="2"/>
  <c r="K56" i="2"/>
  <c r="L56" i="2"/>
  <c r="M56" i="2"/>
  <c r="J57" i="2"/>
  <c r="K57" i="2"/>
  <c r="L57" i="2"/>
  <c r="M57" i="2"/>
  <c r="J58" i="2"/>
  <c r="K58" i="2"/>
  <c r="L58" i="2"/>
  <c r="M58" i="2"/>
  <c r="M6" i="2"/>
  <c r="L6" i="2"/>
  <c r="K6" i="2"/>
  <c r="J6" i="2"/>
  <c r="M5" i="2"/>
  <c r="L5" i="2"/>
  <c r="K5" i="2"/>
  <c r="J5" i="2"/>
  <c r="M4" i="2"/>
  <c r="L4" i="2"/>
  <c r="K4" i="2"/>
  <c r="J4" i="2"/>
  <c r="M3" i="2"/>
  <c r="L3" i="2"/>
  <c r="K3" i="2"/>
  <c r="J3" i="2"/>
  <c r="M2" i="2"/>
  <c r="L2" i="2"/>
  <c r="K2" i="2"/>
  <c r="J2" i="2"/>
  <c r="J33" i="1"/>
  <c r="P138" i="2" l="1"/>
  <c r="P100" i="2"/>
  <c r="P136" i="2"/>
  <c r="N144" i="2"/>
  <c r="P49" i="2"/>
  <c r="N98" i="2"/>
  <c r="N91" i="2"/>
  <c r="P53" i="2"/>
  <c r="P88" i="2"/>
  <c r="N143" i="2"/>
  <c r="P98" i="2"/>
  <c r="P47" i="2"/>
  <c r="P92" i="2"/>
  <c r="P55" i="2"/>
  <c r="P58" i="2"/>
  <c r="N95" i="2"/>
  <c r="P91" i="2"/>
  <c r="N94" i="2"/>
  <c r="N55" i="2"/>
  <c r="N137" i="2"/>
  <c r="N50" i="2"/>
  <c r="P52" i="2"/>
  <c r="N58" i="2"/>
  <c r="P46" i="2"/>
  <c r="P141" i="2"/>
  <c r="P102" i="2"/>
  <c r="P104" i="2"/>
  <c r="N102" i="2"/>
  <c r="P57" i="2"/>
  <c r="N90" i="2"/>
  <c r="N139" i="2"/>
  <c r="N93" i="2"/>
  <c r="P50" i="2"/>
  <c r="P133" i="2"/>
  <c r="N140" i="2"/>
  <c r="P94" i="2"/>
  <c r="N48" i="2"/>
  <c r="P95" i="2"/>
  <c r="P54" i="2"/>
  <c r="P51" i="2"/>
  <c r="N47" i="2"/>
  <c r="N101" i="2"/>
  <c r="N54" i="2"/>
  <c r="P97" i="2"/>
  <c r="N141" i="2"/>
  <c r="P101" i="2"/>
  <c r="N135" i="2"/>
  <c r="N96" i="2"/>
  <c r="N136" i="2"/>
  <c r="N99" i="2"/>
  <c r="N56" i="2"/>
  <c r="N104" i="2"/>
  <c r="N133" i="2"/>
  <c r="P143" i="2"/>
  <c r="P96" i="2"/>
  <c r="N134" i="2"/>
  <c r="P144" i="2"/>
  <c r="N92" i="2"/>
  <c r="N89" i="2"/>
  <c r="N138" i="2"/>
  <c r="P134" i="2"/>
  <c r="P139" i="2"/>
  <c r="P48" i="2"/>
  <c r="P93" i="2"/>
  <c r="N49" i="2"/>
  <c r="N46" i="2"/>
  <c r="N142" i="2"/>
  <c r="P135" i="2"/>
  <c r="P140" i="2"/>
  <c r="P99" i="2"/>
  <c r="N88" i="2"/>
  <c r="N51" i="2"/>
  <c r="N97" i="2"/>
  <c r="P90" i="2"/>
  <c r="N103" i="2"/>
  <c r="N100" i="2"/>
  <c r="P103" i="2"/>
  <c r="P89" i="2"/>
  <c r="P137" i="2"/>
  <c r="N52" i="2"/>
  <c r="P56" i="2"/>
  <c r="N57" i="2"/>
  <c r="N53" i="2"/>
  <c r="N5" i="2"/>
  <c r="N4" i="2"/>
  <c r="N2" i="2"/>
  <c r="N6" i="2"/>
  <c r="N3" i="2"/>
  <c r="P5" i="2"/>
  <c r="P6" i="2"/>
  <c r="P3" i="2"/>
  <c r="P2" i="2"/>
  <c r="P4" i="2"/>
  <c r="I29" i="1"/>
  <c r="J8" i="2" l="1"/>
  <c r="J9"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7" i="2"/>
  <c r="K8" i="2" l="1"/>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7" i="2"/>
  <c r="L8" i="2" l="1"/>
  <c r="P8" i="2" s="1"/>
  <c r="L9" i="2"/>
  <c r="P9" i="2" s="1"/>
  <c r="L10" i="2"/>
  <c r="P10" i="2" s="1"/>
  <c r="L11" i="2"/>
  <c r="P11" i="2" s="1"/>
  <c r="L12" i="2"/>
  <c r="P12" i="2" s="1"/>
  <c r="L13" i="2"/>
  <c r="P13" i="2" s="1"/>
  <c r="L14" i="2"/>
  <c r="P14" i="2" s="1"/>
  <c r="L15" i="2"/>
  <c r="P15" i="2" s="1"/>
  <c r="L16" i="2"/>
  <c r="P16" i="2" s="1"/>
  <c r="L17" i="2"/>
  <c r="P17" i="2" s="1"/>
  <c r="L18" i="2"/>
  <c r="P18" i="2" s="1"/>
  <c r="L19" i="2"/>
  <c r="P19" i="2" s="1"/>
  <c r="L20" i="2"/>
  <c r="P20" i="2" s="1"/>
  <c r="L21" i="2"/>
  <c r="P21" i="2" s="1"/>
  <c r="L22" i="2"/>
  <c r="P22" i="2" s="1"/>
  <c r="L23" i="2"/>
  <c r="P23" i="2" s="1"/>
  <c r="L24" i="2"/>
  <c r="P24" i="2" s="1"/>
  <c r="L25" i="2"/>
  <c r="P25" i="2" s="1"/>
  <c r="L26" i="2"/>
  <c r="P26" i="2" s="1"/>
  <c r="L27" i="2"/>
  <c r="P27" i="2" s="1"/>
  <c r="L28" i="2"/>
  <c r="P28" i="2" s="1"/>
  <c r="L29" i="2"/>
  <c r="P29" i="2" s="1"/>
  <c r="L30" i="2"/>
  <c r="P30" i="2" s="1"/>
  <c r="L31" i="2"/>
  <c r="P31" i="2" s="1"/>
  <c r="L32" i="2"/>
  <c r="P32" i="2" s="1"/>
  <c r="L33" i="2"/>
  <c r="P33" i="2" s="1"/>
  <c r="L34" i="2"/>
  <c r="P34" i="2" s="1"/>
  <c r="L35" i="2"/>
  <c r="P35" i="2" s="1"/>
  <c r="L36" i="2"/>
  <c r="P36" i="2" s="1"/>
  <c r="L37" i="2"/>
  <c r="P37" i="2" s="1"/>
  <c r="L38" i="2"/>
  <c r="P38" i="2" s="1"/>
  <c r="L39" i="2"/>
  <c r="P39" i="2" s="1"/>
  <c r="L40" i="2"/>
  <c r="P40" i="2" s="1"/>
  <c r="L41" i="2"/>
  <c r="P41" i="2" s="1"/>
  <c r="L42" i="2"/>
  <c r="P42" i="2" s="1"/>
  <c r="L43" i="2"/>
  <c r="P43" i="2" s="1"/>
  <c r="L44" i="2"/>
  <c r="P44" i="2" s="1"/>
  <c r="L45" i="2"/>
  <c r="P45" i="2" s="1"/>
  <c r="L59" i="2"/>
  <c r="P59" i="2" s="1"/>
  <c r="L60" i="2"/>
  <c r="P60" i="2" s="1"/>
  <c r="L61" i="2"/>
  <c r="P61" i="2" s="1"/>
  <c r="L62" i="2"/>
  <c r="P62" i="2" s="1"/>
  <c r="L63" i="2"/>
  <c r="P63" i="2" s="1"/>
  <c r="L64" i="2"/>
  <c r="P64" i="2" s="1"/>
  <c r="L65" i="2"/>
  <c r="P65" i="2" s="1"/>
  <c r="L66" i="2"/>
  <c r="P66" i="2" s="1"/>
  <c r="L67" i="2"/>
  <c r="P67" i="2" s="1"/>
  <c r="L68" i="2"/>
  <c r="P68" i="2" s="1"/>
  <c r="L69" i="2"/>
  <c r="P69" i="2" s="1"/>
  <c r="L70" i="2"/>
  <c r="P70" i="2" s="1"/>
  <c r="L71" i="2"/>
  <c r="P71" i="2" s="1"/>
  <c r="L72" i="2"/>
  <c r="P72" i="2" s="1"/>
  <c r="L73" i="2"/>
  <c r="P73" i="2" s="1"/>
  <c r="L74" i="2"/>
  <c r="P74" i="2" s="1"/>
  <c r="L75" i="2"/>
  <c r="P75" i="2" s="1"/>
  <c r="L76" i="2"/>
  <c r="P76" i="2" s="1"/>
  <c r="L77" i="2"/>
  <c r="P77" i="2" s="1"/>
  <c r="L78" i="2"/>
  <c r="P78" i="2" s="1"/>
  <c r="L79" i="2"/>
  <c r="P79" i="2" s="1"/>
  <c r="L80" i="2"/>
  <c r="P80" i="2" s="1"/>
  <c r="L81" i="2"/>
  <c r="P81" i="2" s="1"/>
  <c r="L82" i="2"/>
  <c r="P82" i="2" s="1"/>
  <c r="L83" i="2"/>
  <c r="P83" i="2" s="1"/>
  <c r="L84" i="2"/>
  <c r="P84" i="2" s="1"/>
  <c r="L85" i="2"/>
  <c r="P85" i="2" s="1"/>
  <c r="L86" i="2"/>
  <c r="P86" i="2" s="1"/>
  <c r="L87" i="2"/>
  <c r="P87" i="2" s="1"/>
  <c r="L105" i="2"/>
  <c r="P105" i="2" s="1"/>
  <c r="L106" i="2"/>
  <c r="P106" i="2" s="1"/>
  <c r="L107" i="2"/>
  <c r="P107" i="2" s="1"/>
  <c r="L108" i="2"/>
  <c r="P108" i="2" s="1"/>
  <c r="L109" i="2"/>
  <c r="P109" i="2" s="1"/>
  <c r="L110" i="2"/>
  <c r="P110" i="2" s="1"/>
  <c r="L111" i="2"/>
  <c r="P111" i="2" s="1"/>
  <c r="L112" i="2"/>
  <c r="P112" i="2" s="1"/>
  <c r="L113" i="2"/>
  <c r="P113" i="2" s="1"/>
  <c r="L114" i="2"/>
  <c r="P114" i="2" s="1"/>
  <c r="L115" i="2"/>
  <c r="P115" i="2" s="1"/>
  <c r="L116" i="2"/>
  <c r="P116" i="2" s="1"/>
  <c r="L117" i="2"/>
  <c r="P117" i="2" s="1"/>
  <c r="L118" i="2"/>
  <c r="P118" i="2" s="1"/>
  <c r="L119" i="2"/>
  <c r="P119" i="2" s="1"/>
  <c r="L120" i="2"/>
  <c r="P120" i="2" s="1"/>
  <c r="L121" i="2"/>
  <c r="P121" i="2" s="1"/>
  <c r="L122" i="2"/>
  <c r="P122" i="2" s="1"/>
  <c r="L123" i="2"/>
  <c r="P123" i="2" s="1"/>
  <c r="L124" i="2"/>
  <c r="P124" i="2" s="1"/>
  <c r="L125" i="2"/>
  <c r="P125" i="2" s="1"/>
  <c r="L126" i="2"/>
  <c r="P126" i="2" s="1"/>
  <c r="L127" i="2"/>
  <c r="P127" i="2" s="1"/>
  <c r="L128" i="2"/>
  <c r="P128" i="2" s="1"/>
  <c r="L129" i="2"/>
  <c r="P129" i="2" s="1"/>
  <c r="L130" i="2"/>
  <c r="P130" i="2" s="1"/>
  <c r="L131" i="2"/>
  <c r="P131" i="2" s="1"/>
  <c r="L132" i="2"/>
  <c r="P132" i="2" s="1"/>
  <c r="L7" i="2"/>
  <c r="P7" i="2" s="1"/>
  <c r="M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7" i="2"/>
  <c r="C2" i="1" l="1"/>
  <c r="D2" i="1" s="1"/>
  <c r="J31" i="1" s="1" a="1"/>
  <c r="J31" i="1" s="1"/>
  <c r="J32" i="1" s="1"/>
  <c r="N7" i="2"/>
  <c r="N117" i="2"/>
  <c r="N105" i="2"/>
  <c r="N76" i="2"/>
  <c r="N72" i="2"/>
  <c r="N64" i="2"/>
  <c r="N39" i="2"/>
  <c r="N27" i="2"/>
  <c r="N19" i="2"/>
  <c r="N15" i="2"/>
  <c r="N132" i="2"/>
  <c r="N128" i="2"/>
  <c r="N124" i="2"/>
  <c r="N120" i="2"/>
  <c r="N116" i="2"/>
  <c r="N112" i="2"/>
  <c r="N108" i="2"/>
  <c r="N87" i="2"/>
  <c r="N83" i="2"/>
  <c r="N79" i="2"/>
  <c r="N75" i="2"/>
  <c r="N71" i="2"/>
  <c r="N67" i="2"/>
  <c r="N63" i="2"/>
  <c r="N59" i="2"/>
  <c r="N42" i="2"/>
  <c r="N38" i="2"/>
  <c r="N34" i="2"/>
  <c r="N30" i="2"/>
  <c r="N26" i="2"/>
  <c r="N22" i="2"/>
  <c r="N18" i="2"/>
  <c r="N14" i="2"/>
  <c r="N10" i="2"/>
  <c r="N129" i="2"/>
  <c r="N121" i="2"/>
  <c r="N109" i="2"/>
  <c r="N80" i="2"/>
  <c r="N68" i="2"/>
  <c r="N60" i="2"/>
  <c r="N35" i="2"/>
  <c r="N31" i="2"/>
  <c r="N23" i="2"/>
  <c r="N11" i="2"/>
  <c r="N131" i="2"/>
  <c r="N127" i="2"/>
  <c r="N123" i="2"/>
  <c r="N119" i="2"/>
  <c r="N115" i="2"/>
  <c r="N111" i="2"/>
  <c r="N107" i="2"/>
  <c r="N86" i="2"/>
  <c r="N82" i="2"/>
  <c r="N78" i="2"/>
  <c r="N74" i="2"/>
  <c r="N70" i="2"/>
  <c r="N66" i="2"/>
  <c r="N62" i="2"/>
  <c r="N45" i="2"/>
  <c r="N41" i="2"/>
  <c r="N37" i="2"/>
  <c r="N33" i="2"/>
  <c r="N29" i="2"/>
  <c r="N25" i="2"/>
  <c r="N21" i="2"/>
  <c r="N17" i="2"/>
  <c r="N13" i="2"/>
  <c r="N9" i="2"/>
  <c r="N125" i="2"/>
  <c r="N113" i="2"/>
  <c r="N84" i="2"/>
  <c r="N43" i="2"/>
  <c r="N130" i="2"/>
  <c r="N126" i="2"/>
  <c r="N122" i="2"/>
  <c r="N118" i="2"/>
  <c r="N114" i="2"/>
  <c r="N110" i="2"/>
  <c r="N106" i="2"/>
  <c r="N85" i="2"/>
  <c r="N81" i="2"/>
  <c r="N77" i="2"/>
  <c r="N73" i="2"/>
  <c r="N69" i="2"/>
  <c r="N65" i="2"/>
  <c r="N61" i="2"/>
  <c r="N44" i="2"/>
  <c r="N40" i="2"/>
  <c r="N36" i="2"/>
  <c r="N32" i="2"/>
  <c r="N28" i="2"/>
  <c r="N24" i="2"/>
  <c r="N20" i="2"/>
  <c r="N16" i="2"/>
  <c r="N12" i="2"/>
  <c r="N8" i="2"/>
  <c r="J12" i="1" l="1"/>
  <c r="J1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<sst xmlns="http://schemas.openxmlformats.org/spreadsheetml/2006/main" count="1103" uniqueCount="365">
  <si>
    <t>CABLE CLEATS FORCE CALCULATOR* 
AND PRODUCT SELECTOR TOOL</t>
  </si>
  <si>
    <t>according to the formula (B.7) from IEC 61914</t>
  </si>
  <si>
    <r>
      <t xml:space="preserve">Please enter the values in the </t>
    </r>
    <r>
      <rPr>
        <b/>
        <sz val="12"/>
        <color theme="1" tint="0.249977111117893"/>
        <rFont val="Arial"/>
        <family val="2"/>
      </rPr>
      <t>gray</t>
    </r>
    <r>
      <rPr>
        <sz val="12"/>
        <color theme="1" tint="0.249977111117893"/>
        <rFont val="Arial"/>
        <family val="2"/>
      </rPr>
      <t xml:space="preserve"> cells</t>
    </r>
  </si>
  <si>
    <t>Product Selector Tool</t>
  </si>
  <si>
    <r>
      <t xml:space="preserve">Enter your </t>
    </r>
    <r>
      <rPr>
        <b/>
        <sz val="11"/>
        <color rgb="FF747678"/>
        <rFont val="Arial"/>
        <family val="2"/>
      </rPr>
      <t>cable outer diameter (O.D.)</t>
    </r>
    <r>
      <rPr>
        <sz val="11"/>
        <color rgb="FF747678"/>
        <rFont val="Arial"/>
        <family val="2"/>
      </rPr>
      <t xml:space="preserve">: </t>
    </r>
  </si>
  <si>
    <t>mm</t>
  </si>
  <si>
    <r>
      <t xml:space="preserve">Select your preferred </t>
    </r>
    <r>
      <rPr>
        <b/>
        <sz val="11"/>
        <color rgb="FF747678"/>
        <rFont val="Arial"/>
        <family val="2"/>
      </rPr>
      <t>cable assembly formation</t>
    </r>
    <r>
      <rPr>
        <sz val="11"/>
        <color rgb="FF747678"/>
        <rFont val="Arial"/>
        <family val="2"/>
      </rPr>
      <t xml:space="preserve"> from the drop down list:</t>
    </r>
  </si>
  <si>
    <t>Trefoil Assembly</t>
  </si>
  <si>
    <r>
      <t xml:space="preserve">Select your preferred </t>
    </r>
    <r>
      <rPr>
        <b/>
        <sz val="11"/>
        <color rgb="FF747678"/>
        <rFont val="Arial"/>
        <family val="2"/>
      </rPr>
      <t>cable mounting configuration</t>
    </r>
    <r>
      <rPr>
        <sz val="11"/>
        <color rgb="FF747678"/>
        <rFont val="Arial"/>
        <family val="2"/>
      </rPr>
      <t xml:space="preserve"> from the drop down list:</t>
    </r>
  </si>
  <si>
    <t>Strut Nut</t>
  </si>
  <si>
    <r>
      <rPr>
        <b/>
        <sz val="11"/>
        <color rgb="FF747678"/>
        <rFont val="Arial"/>
        <family val="2"/>
      </rPr>
      <t>Inserts</t>
    </r>
    <r>
      <rPr>
        <sz val="11"/>
        <color rgb="FF747678"/>
        <rFont val="Arial"/>
        <family val="2"/>
      </rPr>
      <t xml:space="preserve"> required</t>
    </r>
    <r>
      <rPr>
        <sz val="11"/>
        <color rgb="FFE98300"/>
        <rFont val="Arial"/>
        <family val="2"/>
      </rPr>
      <t>**</t>
    </r>
    <r>
      <rPr>
        <sz val="11"/>
        <color rgb="FF747678"/>
        <rFont val="Arial"/>
        <family val="2"/>
      </rPr>
      <t>:</t>
    </r>
  </si>
  <si>
    <t>No inserts</t>
  </si>
  <si>
    <t>Search result:</t>
  </si>
  <si>
    <t>Spacing and Force Calculator*</t>
  </si>
  <si>
    <r>
      <t xml:space="preserve">Peak </t>
    </r>
    <r>
      <rPr>
        <b/>
        <sz val="11"/>
        <color rgb="FF747678"/>
        <rFont val="Arial"/>
        <family val="2"/>
      </rPr>
      <t>short-circuit current</t>
    </r>
    <r>
      <rPr>
        <sz val="11"/>
        <color rgb="FF747678"/>
        <rFont val="Arial"/>
        <family val="2"/>
      </rPr>
      <t xml:space="preserve"> value</t>
    </r>
  </si>
  <si>
    <t>Ip</t>
  </si>
  <si>
    <t>kA</t>
  </si>
  <si>
    <r>
      <rPr>
        <b/>
        <sz val="11"/>
        <color rgb="FF747678"/>
        <rFont val="Arial"/>
        <family val="2"/>
      </rPr>
      <t>Center-to-center distance</t>
    </r>
    <r>
      <rPr>
        <sz val="11"/>
        <color rgb="FF747678"/>
        <rFont val="Arial"/>
        <family val="2"/>
      </rPr>
      <t xml:space="preserve"> between two conductors</t>
    </r>
    <r>
      <rPr>
        <sz val="11"/>
        <color theme="5"/>
        <rFont val="Arial"/>
        <family val="2"/>
      </rPr>
      <t>***</t>
    </r>
  </si>
  <si>
    <r>
      <rPr>
        <b/>
        <sz val="11"/>
        <color rgb="FF747678"/>
        <rFont val="Arial"/>
        <family val="2"/>
      </rPr>
      <t>Length</t>
    </r>
    <r>
      <rPr>
        <sz val="11"/>
        <color rgb="FF747678"/>
        <rFont val="Arial"/>
        <family val="2"/>
      </rPr>
      <t xml:space="preserve"> of cable run</t>
    </r>
  </si>
  <si>
    <t>m</t>
  </si>
  <si>
    <t>Calculated spacing between cable cleats lengthwise based on Ip</t>
  </si>
  <si>
    <t>D</t>
  </si>
  <si>
    <r>
      <t>Total number of cable cleats on the cable run</t>
    </r>
    <r>
      <rPr>
        <sz val="11"/>
        <color rgb="FFE98300"/>
        <rFont val="Arial"/>
        <family val="2"/>
      </rPr>
      <t>****</t>
    </r>
  </si>
  <si>
    <t>N</t>
  </si>
  <si>
    <t>pcs</t>
  </si>
  <si>
    <r>
      <t>Maximum force calculated</t>
    </r>
    <r>
      <rPr>
        <sz val="11"/>
        <color theme="5"/>
        <rFont val="Arial"/>
        <family val="2"/>
      </rPr>
      <t>*</t>
    </r>
  </si>
  <si>
    <t>Ft</t>
  </si>
  <si>
    <t>N/m</t>
  </si>
  <si>
    <t>Notes</t>
  </si>
  <si>
    <t>*</t>
  </si>
  <si>
    <t>This calculator is configured to represent force calculations in accordance to Annex B of IEC 61914:2021.</t>
  </si>
  <si>
    <t>**</t>
  </si>
  <si>
    <t>Without inserts, the application range of the cable cleat can be extended up to 4mm. Refer to datasheet for details.</t>
  </si>
  <si>
    <t>***</t>
  </si>
  <si>
    <t>Center-to-center distance "S" in trefoil configuration is the outer diameter of the cable.</t>
  </si>
  <si>
    <t>****</t>
  </si>
  <si>
    <t>It is recommended to install 2-3 Cable Cleats at the start and the end of the cable run to increase the protection of the cable termination against potential fault condition. The recommended total number of cleats on the cable run does not include these additional cleats.</t>
  </si>
  <si>
    <t>© 2025 TE Connectivity. All Rights Reserved. 
TE, TE Connectivity, TE connectivity (logo), EVERY CONNECTION COUNTS are trademarks owned or licensed by  the TE Connectivity plc family of companies. Other product names, logos, and company names mentioned herein may be trademarks of their respective owners. The information given herein, including drawings, illustrations and  schematics which are intended for illustration purposes only, is believed to be reliable. However, TE Connectivity  makes no warranties as to its accuracy or completeness and disclaims any liability in connection with its use. TE Connectivity‘s obligations shall only be as set forth in TE Connectivity‘s Standard Terms and Conditions of Sale for  this product and in no case will TE Connectivity be liable for any incidental, indirect or consequential damages arising out of the sale, resale, use or misuse of the product. Users of TE Connectivity products should make their own evaluation to determine the suitability of each such product for the specific application.</t>
  </si>
  <si>
    <t>Part Desc</t>
  </si>
  <si>
    <t>Part Number</t>
  </si>
  <si>
    <t>Min range (minus 1mm for smallest)</t>
  </si>
  <si>
    <t>Max range</t>
  </si>
  <si>
    <t>Cleat Type</t>
  </si>
  <si>
    <t>Mounting type</t>
  </si>
  <si>
    <t>Insert</t>
  </si>
  <si>
    <t>Hardware</t>
  </si>
  <si>
    <t>Range Condition Met</t>
  </si>
  <si>
    <t>Hardware Condition</t>
  </si>
  <si>
    <t>Cleat Type Met</t>
  </si>
  <si>
    <t>Insert Condition</t>
  </si>
  <si>
    <t>Sum</t>
  </si>
  <si>
    <t>Default+Type+Range</t>
  </si>
  <si>
    <t>Default Force</t>
  </si>
  <si>
    <t>Force</t>
  </si>
  <si>
    <t>Report Ref#</t>
  </si>
  <si>
    <t>ES8564-000</t>
  </si>
  <si>
    <t>CC15-26</t>
  </si>
  <si>
    <t>Single Assembly</t>
  </si>
  <si>
    <t>Mounting hardware not required</t>
  </si>
  <si>
    <t>No</t>
  </si>
  <si>
    <t>14035/VNL</t>
  </si>
  <si>
    <t>ES8565-000</t>
  </si>
  <si>
    <t>CC15-26-INS</t>
  </si>
  <si>
    <t>ET1061-000</t>
  </si>
  <si>
    <t>CC15-26-SN</t>
  </si>
  <si>
    <t>with EPDM inserts</t>
  </si>
  <si>
    <t>Yes</t>
  </si>
  <si>
    <t>ET1062-000</t>
  </si>
  <si>
    <t>CC15-26-FM</t>
  </si>
  <si>
    <t>Flat Mount</t>
  </si>
  <si>
    <t>ET1063-000</t>
  </si>
  <si>
    <t>CC15-26-CM</t>
  </si>
  <si>
    <t>Center Mount</t>
  </si>
  <si>
    <t>ER0001-000</t>
  </si>
  <si>
    <t>CC26-38</t>
  </si>
  <si>
    <t>11452/VNL</t>
  </si>
  <si>
    <t>With EPDM inserts</t>
  </si>
  <si>
    <t>ER0002-000</t>
  </si>
  <si>
    <t>CC26-38-INS</t>
  </si>
  <si>
    <t>Dual Assembly</t>
  </si>
  <si>
    <t>ER0003-000</t>
  </si>
  <si>
    <t>CC26-38-SN-M10</t>
  </si>
  <si>
    <t>ER0004-000</t>
  </si>
  <si>
    <t>CC26-38-SN</t>
  </si>
  <si>
    <t>ER0005-000</t>
  </si>
  <si>
    <t>CC26-38-FM</t>
  </si>
  <si>
    <t>ER0006-000</t>
  </si>
  <si>
    <t>CC26-38-CM</t>
  </si>
  <si>
    <t>ER0007-000</t>
  </si>
  <si>
    <t>CC26-38-SN-DOUB</t>
  </si>
  <si>
    <t>ER0008-000</t>
  </si>
  <si>
    <t>CC26-38-FM-DOUB</t>
  </si>
  <si>
    <t>ER0009-000</t>
  </si>
  <si>
    <t>CC26-38-SN-TRIP</t>
  </si>
  <si>
    <t>ER0010-000</t>
  </si>
  <si>
    <t>CC38-50</t>
  </si>
  <si>
    <t>13664-21-0083</t>
  </si>
  <si>
    <t>ER0011-000</t>
  </si>
  <si>
    <t>CC38-50-INS</t>
  </si>
  <si>
    <t>ER0012-000</t>
  </si>
  <si>
    <t>CC38-50-SN</t>
  </si>
  <si>
    <t>ER0013-000</t>
  </si>
  <si>
    <t>CC38-50-FM</t>
  </si>
  <si>
    <t>ER0014-000</t>
  </si>
  <si>
    <t>CC38-50-CM</t>
  </si>
  <si>
    <t>ER0015-000</t>
  </si>
  <si>
    <t>CC38-50-SN-DOUB</t>
  </si>
  <si>
    <t>ER0016-000</t>
  </si>
  <si>
    <t>CC38-50-FM-DOUB</t>
  </si>
  <si>
    <t>ER0017-000</t>
  </si>
  <si>
    <t>CC38-50-SN-TRIP</t>
  </si>
  <si>
    <t>ER0018-000</t>
  </si>
  <si>
    <t>CC50-75</t>
  </si>
  <si>
    <t>13664-21-0085</t>
  </si>
  <si>
    <t>ER0019-000</t>
  </si>
  <si>
    <t>CC50-75-INS</t>
  </si>
  <si>
    <t>ER0020-000</t>
  </si>
  <si>
    <t>CC50-75-SN</t>
  </si>
  <si>
    <t>ER0021-000</t>
  </si>
  <si>
    <t>CC50-75-FM</t>
  </si>
  <si>
    <t>ER0022-000</t>
  </si>
  <si>
    <t>CC50-75-CM</t>
  </si>
  <si>
    <t>ER0023-000</t>
  </si>
  <si>
    <t>CC50-75-SN-DOUB</t>
  </si>
  <si>
    <t>ER0024-000</t>
  </si>
  <si>
    <t>CC50-75-FM-DOUB</t>
  </si>
  <si>
    <t>ER0025-000</t>
  </si>
  <si>
    <t>CC50-75-SN-TRIP</t>
  </si>
  <si>
    <t>ER0026-000</t>
  </si>
  <si>
    <t>CC75-100</t>
  </si>
  <si>
    <t>12217/VNL</t>
  </si>
  <si>
    <t>ER0027-000</t>
  </si>
  <si>
    <t>CC75-100-INS</t>
  </si>
  <si>
    <t>ER0028-000</t>
  </si>
  <si>
    <t>CC75-100-SN</t>
  </si>
  <si>
    <t>ER0029-000</t>
  </si>
  <si>
    <t>CC75-100-FM</t>
  </si>
  <si>
    <t>ER0030-000</t>
  </si>
  <si>
    <t>CC75-100-CM</t>
  </si>
  <si>
    <t>ER0031-000</t>
  </si>
  <si>
    <t>CC75-100-SN-DOUB</t>
  </si>
  <si>
    <t>ER0032-000</t>
  </si>
  <si>
    <t>CC75-100-FM-DOUB</t>
  </si>
  <si>
    <t>ER0033-000</t>
  </si>
  <si>
    <t>CC100-135</t>
  </si>
  <si>
    <t>12219/VNL</t>
  </si>
  <si>
    <t>ER0034-000</t>
  </si>
  <si>
    <t>CC100-135-INS</t>
  </si>
  <si>
    <t>ER0035-000</t>
  </si>
  <si>
    <t>CC100-135-SN</t>
  </si>
  <si>
    <t>ER0036-000</t>
  </si>
  <si>
    <t>CC100-135-FM</t>
  </si>
  <si>
    <t>ER0037-000</t>
  </si>
  <si>
    <t>CC100-135-CM</t>
  </si>
  <si>
    <t>ER0038-000</t>
  </si>
  <si>
    <t>CC100-135-SN-DOUB</t>
  </si>
  <si>
    <t>ER0039-000</t>
  </si>
  <si>
    <t>CC100-135-FM-DOUB</t>
  </si>
  <si>
    <t>ES8480-000</t>
  </si>
  <si>
    <t>CC135-175</t>
  </si>
  <si>
    <t>Contact your Sales rep.</t>
  </si>
  <si>
    <t>ES8481-000</t>
  </si>
  <si>
    <t>CC135-175-INS</t>
  </si>
  <si>
    <t>ET1070-000</t>
  </si>
  <si>
    <t>CC135-175-FM</t>
  </si>
  <si>
    <t>ES8483-000</t>
  </si>
  <si>
    <t>CC175-220</t>
  </si>
  <si>
    <t>ES8484-000</t>
  </si>
  <si>
    <t>CC175-220-INS</t>
  </si>
  <si>
    <t>ET1071-000</t>
  </si>
  <si>
    <t>CC175-220-FM</t>
  </si>
  <si>
    <t>ES8503-000</t>
  </si>
  <si>
    <t>CCD15-26</t>
  </si>
  <si>
    <t>ES8504-000</t>
  </si>
  <si>
    <t>CCD15-26-INS</t>
  </si>
  <si>
    <t>ET1064-000</t>
  </si>
  <si>
    <t>CCD15-26-SN</t>
  </si>
  <si>
    <t>ET1065-000</t>
  </si>
  <si>
    <t>CCD15-26-FM</t>
  </si>
  <si>
    <t>ET1066-000</t>
  </si>
  <si>
    <t>CCD15-26-CM</t>
  </si>
  <si>
    <t>ET1944-000</t>
  </si>
  <si>
    <t>CCD15-26-SN-DOUB</t>
  </si>
  <si>
    <t>ET1946-000</t>
  </si>
  <si>
    <t>CCD15-26-FM-DOUB</t>
  </si>
  <si>
    <t>ER0040-000</t>
  </si>
  <si>
    <t>CCD26-38</t>
  </si>
  <si>
    <t>ER0041-000</t>
  </si>
  <si>
    <t>CCD26-38-INS</t>
  </si>
  <si>
    <t>ER0042-000</t>
  </si>
  <si>
    <t>CCD26-38-SN-M10</t>
  </si>
  <si>
    <t>ER0043-000</t>
  </si>
  <si>
    <t>CCD26-38-SN</t>
  </si>
  <si>
    <t>ER0044-000</t>
  </si>
  <si>
    <t>CCD26-38-FM</t>
  </si>
  <si>
    <t>ER0045-000</t>
  </si>
  <si>
    <t>CCD26-38-CM</t>
  </si>
  <si>
    <t>ER0046-000</t>
  </si>
  <si>
    <t>CCD26-38-SN-DOUB</t>
  </si>
  <si>
    <t>ER0047-000</t>
  </si>
  <si>
    <t>CCD26-38-FM-DOUB</t>
  </si>
  <si>
    <t>ER0048-000</t>
  </si>
  <si>
    <t>CCD38-50</t>
  </si>
  <si>
    <t>ER0049-000</t>
  </si>
  <si>
    <t>CCD38-50-INS</t>
  </si>
  <si>
    <t>ER0050-000</t>
  </si>
  <si>
    <t>CCD38-50-SN</t>
  </si>
  <si>
    <t>ER0051-000</t>
  </si>
  <si>
    <t>CCD38-50-FM</t>
  </si>
  <si>
    <t>ER0052-000</t>
  </si>
  <si>
    <t>CCD38-50-CM</t>
  </si>
  <si>
    <t>ER0053-000</t>
  </si>
  <si>
    <t>CCD38-50-SN-DOUB</t>
  </si>
  <si>
    <t>ER0054-000</t>
  </si>
  <si>
    <t>CCD38-50-FM-DOUB</t>
  </si>
  <si>
    <t>ER0055-000</t>
  </si>
  <si>
    <t>CCD50-63</t>
  </si>
  <si>
    <t>ER0056-000</t>
  </si>
  <si>
    <t>CCD50-63-INS</t>
  </si>
  <si>
    <t>ER0058-000</t>
  </si>
  <si>
    <t>CCD50-63-SN</t>
  </si>
  <si>
    <t>ER0059-000</t>
  </si>
  <si>
    <t>CCD50-63-FM</t>
  </si>
  <si>
    <t>ER0060-000</t>
  </si>
  <si>
    <t>CCD50-63-CM</t>
  </si>
  <si>
    <t>ER0061-000</t>
  </si>
  <si>
    <t>CCD50-63-SN-DOUB</t>
  </si>
  <si>
    <t>ER0062-000</t>
  </si>
  <si>
    <t>CCD50-63-FM-DOUB</t>
  </si>
  <si>
    <t>ER0063-000</t>
  </si>
  <si>
    <t>CCD63-75</t>
  </si>
  <si>
    <t>ER0064-000</t>
  </si>
  <si>
    <t>CCD63-75-INS</t>
  </si>
  <si>
    <t>ER0065-000</t>
  </si>
  <si>
    <t>CCD63-75-SN</t>
  </si>
  <si>
    <t>ER0066-000</t>
  </si>
  <si>
    <t>CCD63-75-FM</t>
  </si>
  <si>
    <t>ER0067-000</t>
  </si>
  <si>
    <t>CCD63-75-CM</t>
  </si>
  <si>
    <t>ER0068-000</t>
  </si>
  <si>
    <t>CCD63-75-SN-DOUB</t>
  </si>
  <si>
    <t>ER0069-000</t>
  </si>
  <si>
    <t>CCD63-75-FM-DOUB</t>
  </si>
  <si>
    <t>ES8508-000</t>
  </si>
  <si>
    <t>CCD75-89</t>
  </si>
  <si>
    <t>ES8509-000</t>
  </si>
  <si>
    <t>CCD75-89-INS</t>
  </si>
  <si>
    <t>ET1074-000</t>
  </si>
  <si>
    <t>CCD75-89-SN</t>
  </si>
  <si>
    <t>ET1075-000</t>
  </si>
  <si>
    <t>CCD75-89-FM</t>
  </si>
  <si>
    <t>ES8512-000</t>
  </si>
  <si>
    <t>CCD75-89-CM</t>
  </si>
  <si>
    <t>ES8513-000</t>
  </si>
  <si>
    <t>CCD89-104</t>
  </si>
  <si>
    <t>ES8514-000</t>
  </si>
  <si>
    <t>CCD89-104-INS</t>
  </si>
  <si>
    <t>ES8515-000</t>
  </si>
  <si>
    <t>CCD89-104-SN</t>
  </si>
  <si>
    <t>ET1077-000</t>
  </si>
  <si>
    <t>CCD89-104-FM</t>
  </si>
  <si>
    <t>ES8517-000</t>
  </si>
  <si>
    <t>CCD104-120</t>
  </si>
  <si>
    <t>ES8518-000</t>
  </si>
  <si>
    <t>CCD104-120-INS</t>
  </si>
  <si>
    <t>ET1079-000</t>
  </si>
  <si>
    <t>CCD104-120-FM</t>
  </si>
  <si>
    <t>ES8486-000</t>
  </si>
  <si>
    <t>CCT15-26</t>
  </si>
  <si>
    <t>14036/VNL</t>
  </si>
  <si>
    <t>ES8487-000</t>
  </si>
  <si>
    <t>CCT15-26-INS</t>
  </si>
  <si>
    <t>ET1067-000</t>
  </si>
  <si>
    <t>CCT15-26-SN</t>
  </si>
  <si>
    <t>ET1068-000</t>
  </si>
  <si>
    <t>CCT15-26-FM</t>
  </si>
  <si>
    <t>ET1069-000</t>
  </si>
  <si>
    <t>CCT15-26-CM</t>
  </si>
  <si>
    <t>ER0070-000</t>
  </si>
  <si>
    <t>CCT26-38</t>
  </si>
  <si>
    <t>11454/VNL</t>
  </si>
  <si>
    <t>ER0071-000</t>
  </si>
  <si>
    <t>CCT26-38-INS</t>
  </si>
  <si>
    <t>ER0072-000</t>
  </si>
  <si>
    <t>CCT26-38-SN-M10</t>
  </si>
  <si>
    <t>ER0074-000</t>
  </si>
  <si>
    <t>CCT26-38-SN</t>
  </si>
  <si>
    <t>ER0075-000</t>
  </si>
  <si>
    <t>CCT26-38-FM</t>
  </si>
  <si>
    <t>ER0076-000</t>
  </si>
  <si>
    <t>CCT26-38-CM</t>
  </si>
  <si>
    <t>ER1990-000</t>
  </si>
  <si>
    <t>CCT26-38-SN-DOUB</t>
  </si>
  <si>
    <t>ER1991-000</t>
  </si>
  <si>
    <t>CCT26-38-FM-DOUB</t>
  </si>
  <si>
    <t>ER0077-000</t>
  </si>
  <si>
    <t>CCT38-50</t>
  </si>
  <si>
    <t>12211/VNL</t>
  </si>
  <si>
    <t>ER0078-000</t>
  </si>
  <si>
    <t>CCT38-50-INS</t>
  </si>
  <si>
    <t>ER0079-000</t>
  </si>
  <si>
    <t>CCT38-50-SN</t>
  </si>
  <si>
    <t>ER0080-000</t>
  </si>
  <si>
    <t>CCT38-50-FM</t>
  </si>
  <si>
    <t>ER0081-000</t>
  </si>
  <si>
    <t>CCT38-50-CM</t>
  </si>
  <si>
    <t>ER1992-000</t>
  </si>
  <si>
    <t>CCT38-50-SN-DOUB</t>
  </si>
  <si>
    <t>ER1993-000</t>
  </si>
  <si>
    <t>CCT38-50-FM-DOUB</t>
  </si>
  <si>
    <t>ER0082-000</t>
  </si>
  <si>
    <t>CCT50-63</t>
  </si>
  <si>
    <t>12214/VNL</t>
  </si>
  <si>
    <t>ER0083-000</t>
  </si>
  <si>
    <t>CCT50-63-INS</t>
  </si>
  <si>
    <t>ER0084-000</t>
  </si>
  <si>
    <t>CCT50-63-SN</t>
  </si>
  <si>
    <t>ER0085-000</t>
  </si>
  <si>
    <t>CCT50-63-FM</t>
  </si>
  <si>
    <t>ER0086-000</t>
  </si>
  <si>
    <t>CCT50-63-CM</t>
  </si>
  <si>
    <t>ER1994-000</t>
  </si>
  <si>
    <t>CCT50-63-SN-DOUB</t>
  </si>
  <si>
    <t>ER1995-000</t>
  </si>
  <si>
    <t>CCT50-63-FM-DOUB</t>
  </si>
  <si>
    <t>ER0087-000</t>
  </si>
  <si>
    <t>CCT63-75</t>
  </si>
  <si>
    <t>12215/VNL</t>
  </si>
  <si>
    <t>ER0088-000</t>
  </si>
  <si>
    <t>CCT63-75-INS</t>
  </si>
  <si>
    <t>ER0089-000</t>
  </si>
  <si>
    <t>CCT63-75-SN</t>
  </si>
  <si>
    <t>ER0090-000</t>
  </si>
  <si>
    <t>CCT63-75-FM</t>
  </si>
  <si>
    <t>ER0091-000</t>
  </si>
  <si>
    <t>CCT63-75-CM</t>
  </si>
  <si>
    <t>ER5436-000</t>
  </si>
  <si>
    <t>CCT26-38-POLE</t>
  </si>
  <si>
    <t>ES8491-000</t>
  </si>
  <si>
    <t>CCT75-89</t>
  </si>
  <si>
    <t>14040/VNL</t>
  </si>
  <si>
    <t>ES8492-000</t>
  </si>
  <si>
    <t>CCT75-89-INS</t>
  </si>
  <si>
    <t>ET1072-000</t>
  </si>
  <si>
    <t>CCT75-89-SN</t>
  </si>
  <si>
    <t>ET1073-000</t>
  </si>
  <si>
    <t>CCT75-89-FM</t>
  </si>
  <si>
    <t>ES8495-000</t>
  </si>
  <si>
    <t>CCT75-89-CM</t>
  </si>
  <si>
    <t>ES8496-000</t>
  </si>
  <si>
    <t>CCT89-104</t>
  </si>
  <si>
    <t>14041/VNL</t>
  </si>
  <si>
    <t>ES8497-000</t>
  </si>
  <si>
    <t>CCT89-104-INS</t>
  </si>
  <si>
    <t>ES8498-000</t>
  </si>
  <si>
    <t>CCT89-104-SN</t>
  </si>
  <si>
    <t>ET1076-000</t>
  </si>
  <si>
    <t>CCT89-104-FM</t>
  </si>
  <si>
    <t>ES8500-000</t>
  </si>
  <si>
    <t>CCT104-120</t>
  </si>
  <si>
    <t>14043/VNL</t>
  </si>
  <si>
    <t>ES8501-000</t>
  </si>
  <si>
    <t>CCT104-120-INS</t>
  </si>
  <si>
    <t>ET1078-000</t>
  </si>
  <si>
    <t>CCT104-120-FM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</si>
</sst>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1"/>
      <color theme="1"/>
      <name val="Arial"/>
      <family val="2"/>
    </font>
    <font>
      <sz val="11"/>
      <color rgb="FF747678"/>
      <name val="Arial"/>
      <family val="2"/>
    </font>
    <font>
      <b/>
      <sz val="18"/>
      <color rgb="FF747678"/>
      <name val="Arial"/>
      <family val="2"/>
    </font>
    <font>
      <b/>
      <sz val="11"/>
      <color rgb="FF747678"/>
      <name val="Arial"/>
      <family val="2"/>
    </font>
    <font>
      <i/>
      <sz val="10"/>
      <color rgb="FF747678"/>
      <name val="Arial"/>
      <family val="2"/>
    </font>
    <font>
      <b/>
      <sz val="12"/>
      <color rgb="FFE98300"/>
      <name val="Arial"/>
      <family val="2"/>
    </font>
    <font>
      <b/>
      <sz val="11"/>
      <color theme="0"/>
      <name val="Arial"/>
      <family val="2"/>
    </font>
    <font>
      <i/>
      <sz val="12"/>
      <color rgb="FFE98300"/>
      <name val="Arial"/>
      <family val="2"/>
    </font>
    <font>
      <sz val="10"/>
      <name val="Arial"/>
      <family val="2"/>
    </font>
    <font>
      <sz val="11"/>
      <color rgb="FFFF0000"/>
      <name val="Arial"/>
      <family val="2"/>
    </font>
    <font>
      <b/>
      <sz val="14"/>
      <color rgb="FFE98300"/>
      <name val="Arial"/>
      <family val="2"/>
    </font>
    <font>
      <sz val="11"/>
      <color theme="5"/>
      <name val="Arial"/>
      <family val="2"/>
    </font>
    <font>
      <b/>
      <sz val="18"/>
      <color rgb="FFE98300"/>
      <name val="Arial"/>
      <family val="2"/>
    </font>
    <font>
      <b/>
      <sz val="11"/>
      <color theme="1" tint="0.249977111117893"/>
      <name val="Arial"/>
      <family val="2"/>
    </font>
    <font>
      <b/>
      <sz val="14"/>
      <color theme="0"/>
      <name val="Arial"/>
      <family val="2"/>
    </font>
    <font>
      <sz val="12"/>
      <color theme="1" tint="0.249977111117893"/>
      <name val="Arial"/>
      <family val="2"/>
    </font>
    <font>
      <b/>
      <sz val="12"/>
      <color theme="1" tint="0.249977111117893"/>
      <name val="Arial"/>
      <family val="2"/>
    </font>
    <font>
      <sz val="14"/>
      <color rgb="FF747678"/>
      <name val="Arial"/>
      <family val="2"/>
    </font>
    <font>
      <sz val="11"/>
      <color rgb="FFE98300"/>
      <name val="Arial"/>
      <family val="2"/>
    </font>
    <font>
      <sz val="8"/>
      <color rgb="FF747678"/>
      <name val="Arial"/>
      <family val="2"/>
    </font>
    <font>
      <sz val="10"/>
      <color theme="0"/>
      <name val="Arial"/>
      <family val="2"/>
    </font>
  </fonts>
  <fills count="6">
    <fill>
      <patternFill patternType="none"/>
    </fill>
    <fill>
      <patternFill patternType="gray125"/>
    </fill>
    <fill>
      <patternFill patternType="solid">
        <fgColor theme="0"/>
        <bgColor indexed="64"/>
      </patternFill>
    </fill>
    <fill>
      <patternFill patternType="solid">
        <fgColor rgb="FFE98300"/>
        <bgColor indexed="64"/>
      </patternFill>
    </fill>
    <fill>
      <patternFill patternType="solid">
        <fgColor rgb="FF2E4957"/>
        <bgColor indexed="64"/>
      </patternFill>
    </fill>
    <fill>
      <patternFill patternType="solid">
        <fgColor rgb="FFBFBFBF"/>
        <bgColor indexed="64"/>
      </patternFill>
    </fill>
  </fills>
  <borders count="13">
    <border>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top style="thin">
        <color theme="2" tint="-0.249977111117893"/>
      </top>
      <bottom/>
      <diagonal/>
    </border>
    <border>
      <left/>
      <right/>
      <top style="thin">
        <color theme="2" tint="-0.249977111117893"/>
      </top>
      <bottom/>
      <diagonal/>
    </border>
    <border>
      <left/>
      <right style="thin">
        <color theme="2" tint="-0.249977111117893"/>
      </right>
      <top style="thin">
        <color theme="2" tint="-0.249977111117893"/>
      </top>
      <bottom/>
      <diagonal/>
    </border>
    <border>
      <left style="thin">
        <color theme="2" tint="-0.249977111117893"/>
      </left>
      <right/>
      <top/>
      <bottom/>
      <diagonal/>
    </border>
    <border>
      <left/>
      <right style="thin">
        <color theme="2" tint="-0.249977111117893"/>
      </right>
      <top/>
      <bottom/>
      <diagonal/>
    </border>
    <border>
      <left style="thin">
        <color theme="2" tint="-0.249977111117893"/>
      </left>
      <right/>
      <top/>
      <bottom style="thin">
        <color theme="2" tint="-0.249977111117893"/>
      </bottom>
      <diagonal/>
    </border>
    <border>
      <left/>
      <right/>
      <top/>
      <bottom style="thin">
        <color theme="2" tint="-0.249977111117893"/>
      </bottom>
      <diagonal/>
    </border>
    <border>
      <left/>
      <right style="thin">
        <color theme="2" tint="-0.249977111117893"/>
      </right>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s>
  <cellStyleXfs count="2">
    <xf numFmtId="0" fontId="0" fillId="0" borderId="0"/>
    <xf numFmtId="0" fontId="9" fillId="0" borderId="0" applyNumberFormat="0" applyFill="0" applyAlignment="0" applyProtection="0"/>
  </cellStyleXfs>
  <cellXfs count="107">
    <xf numFmtId="0" fontId="0" fillId="0" borderId="0" xfId="0"/>
    <xf numFmtId="0" fontId="1" fillId="2" borderId="0" xfId="0" applyFont="1" applyFill="1"/>
    <xf numFmtId="0" fontId="1" fillId="2" borderId="0" xfId="0" applyFont="1" applyFill="1" applyAlignment="1" applyProtection="1">
      <alignment vertical="top"/>
      <protection locked="0"/>
    </xf>
    <xf numFmtId="0" fontId="1" fillId="2" borderId="0" xfId="0" applyFont="1" applyFill="1" applyProtection="1">
      <protection locked="0"/>
    </xf>
    <xf numFmtId="0" fontId="3" fillId="2" borderId="0" xfId="0" applyFont="1" applyFill="1"/>
    <xf numFmtId="0" fontId="2" fillId="2" borderId="0" xfId="0" applyFont="1" applyFill="1" applyProtection="1">
      <protection locked="0"/>
    </xf>
    <xf numFmtId="0" fontId="2" fillId="2" borderId="0" xfId="0" applyFont="1" applyFill="1"/>
    <xf numFmtId="0" fontId="2" fillId="2" borderId="0" xfId="0" applyFont="1" applyFill="1" applyAlignment="1">
      <alignment horizontal="center" vertical="center"/>
    </xf>
    <xf numFmtId="0" fontId="1" fillId="2" borderId="0" xfId="0" applyFont="1" applyFill="1" applyAlignment="1" applyProtection="1">
      <alignment horizontal="center" vertical="center"/>
      <protection locked="0"/>
    </xf>
    <xf numFmtId="0" fontId="5" fillId="2" borderId="0" xfId="0" applyFont="1" applyFill="1" applyAlignment="1">
      <alignment wrapText="1"/>
    </xf>
    <xf numFmtId="0" fontId="10" fillId="2" borderId="0" xfId="0" applyFont="1" applyFill="1" applyProtection="1">
      <protection locked="0"/>
    </xf>
    <xf numFmtId="0" fontId="8" fillId="2" borderId="0" xfId="0" applyFont="1" applyFill="1" applyAlignment="1">
      <alignment horizontal="center"/>
    </xf>
    <xf numFmtId="0" fontId="8" fillId="2" borderId="0" xfId="0" applyFont="1" applyFill="1"/>
    <xf numFmtId="0" fontId="5" fillId="2" borderId="0" xfId="0" applyFont="1" applyFill="1" applyAlignment="1" applyProtection="1">
      <alignment wrapText="1"/>
      <protection hidden="1"/>
    </xf>
    <xf numFmtId="0" fontId="4" fillId="2" borderId="6" xfId="0" applyFont="1" applyFill="1" applyBorder="1" applyAlignment="1">
      <alignment horizontal="center" vertical="center"/>
    </xf>
    <xf numFmtId="0" fontId="2" fillId="2" borderId="7" xfId="0" applyFont="1" applyFill="1" applyBorder="1" applyAlignment="1">
      <alignment vertical="center"/>
    </xf>
    <xf numFmtId="0" fontId="2" fillId="2" borderId="8" xfId="0" applyFont="1" applyFill="1" applyBorder="1" applyAlignment="1">
      <alignment vertical="center"/>
    </xf>
    <xf numFmtId="0" fontId="4" fillId="2" borderId="9" xfId="0" applyFont="1" applyFill="1" applyBorder="1" applyAlignment="1">
      <alignment horizontal="center" vertical="center"/>
    </xf>
    <xf numFmtId="0" fontId="4" fillId="2" borderId="12"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1" xfId="0" applyFont="1" applyFill="1" applyBorder="1" applyAlignment="1" applyProtection="1">
      <alignment horizontal="center" vertical="center"/>
      <protection hidden="1"/>
    </xf>
    <xf numFmtId="0" fontId="13" fillId="2" borderId="0" xfId="0" applyFont="1" applyFill="1" applyAlignment="1">
      <alignment wrapText="1"/>
    </xf>
    <xf numFmtId="0" fontId="8" fillId="2" borderId="5" xfId="0" applyFont="1" applyFill="1" applyBorder="1" applyAlignment="1">
      <alignment horizontal="center"/>
    </xf>
    <xf numFmtId="2" fontId="18" fillId="2" borderId="0" xfId="0" applyNumberFormat="1" applyFont="1" applyFill="1" applyAlignment="1">
      <alignment horizontal="center" vertical="center"/>
    </xf>
    <xf numFmtId="0" fontId="2" fillId="2" borderId="0" xfId="0" applyFont="1" applyFill="1" applyAlignment="1" applyProtection="1">
      <alignment vertical="center" wrapText="1"/>
      <protection hidden="1"/>
    </xf>
    <xf numFmtId="0" fontId="8" fillId="2" borderId="0" xfId="0" applyFont="1" applyFill="1" applyAlignment="1">
      <alignment horizontal="center" vertical="center"/>
    </xf>
    <xf numFmtId="0" fontId="8" fillId="2" borderId="0" xfId="0" applyFont="1" applyFill="1" applyAlignment="1">
      <alignment vertical="center"/>
    </xf>
    <xf numFmtId="0" fontId="13" fillId="2" borderId="0" xfId="0" applyFont="1" applyFill="1" applyAlignment="1">
      <alignment horizontal="center" vertical="center" wrapText="1"/>
    </xf>
    <xf numFmtId="0" fontId="1" fillId="2" borderId="6" xfId="0" applyFont="1" applyFill="1" applyBorder="1"/>
    <xf numFmtId="0" fontId="2" fillId="2" borderId="0" xfId="0" applyFont="1" applyFill="1" applyAlignment="1" applyProtection="1">
      <alignment vertical="top"/>
      <protection locked="0"/>
    </xf>
    <xf numFmtId="0" fontId="16" fillId="2" borderId="0" xfId="0" applyFont="1" applyFill="1" applyAlignment="1">
      <alignment horizontal="left" vertical="center"/>
    </xf>
    <xf numFmtId="0" fontId="11" fillId="2" borderId="3" xfId="0" applyFont="1" applyFill="1" applyBorder="1" applyAlignment="1">
      <alignment vertical="center" wrapText="1"/>
    </xf>
    <xf numFmtId="0" fontId="1" fillId="2" borderId="2" xfId="0" applyFont="1" applyFill="1" applyBorder="1" applyProtection="1">
      <protection locked="0"/>
    </xf>
    <xf numFmtId="0" fontId="1" fillId="2" borderId="5" xfId="0" applyFont="1" applyFill="1" applyBorder="1" applyProtection="1">
      <protection locked="0"/>
    </xf>
    <xf numFmtId="0" fontId="6" fillId="2" borderId="5" xfId="0" applyFont="1" applyFill="1" applyBorder="1" applyAlignment="1" applyProtection="1">
      <alignment horizontal="right"/>
      <protection hidden="1"/>
    </xf>
    <xf numFmtId="0" fontId="6" fillId="2" borderId="5" xfId="0" applyFont="1" applyFill="1" applyBorder="1" applyAlignment="1" applyProtection="1">
      <alignment horizontal="right" vertical="top"/>
      <protection hidden="1"/>
    </xf>
    <xf numFmtId="0" fontId="6" fillId="2" borderId="2" xfId="0" applyFont="1" applyFill="1" applyBorder="1" applyAlignment="1" applyProtection="1">
      <alignment horizontal="right"/>
      <protection hidden="1"/>
    </xf>
    <xf numFmtId="1" fontId="18" fillId="2" borderId="0" xfId="0" applyNumberFormat="1" applyFont="1" applyFill="1" applyAlignment="1">
      <alignment horizontal="center" vertical="center"/>
    </xf>
    <xf numFmtId="0" fontId="2" fillId="2" borderId="0" xfId="0" applyFont="1" applyFill="1" applyAlignment="1" applyProtection="1">
      <alignment horizontal="left" vertical="center"/>
      <protection hidden="1"/>
    </xf>
    <xf numFmtId="0" fontId="2" fillId="2" borderId="6" xfId="0" applyFont="1" applyFill="1" applyBorder="1" applyAlignment="1" applyProtection="1">
      <alignment horizontal="left" vertical="center"/>
      <protection hidden="1"/>
    </xf>
    <xf numFmtId="0" fontId="2" fillId="2" borderId="0" xfId="0" applyFont="1" applyFill="1" applyAlignment="1" applyProtection="1">
      <alignment horizontal="left" vertical="center" wrapText="1"/>
      <protection hidden="1"/>
    </xf>
    <xf numFmtId="0" fontId="6" fillId="2" borderId="0" xfId="0" applyFont="1" applyFill="1" applyProtection="1">
      <protection hidden="1"/>
    </xf>
    <xf numFmtId="0" fontId="1" fillId="2" borderId="7" xfId="0" applyFont="1" applyFill="1" applyBorder="1" applyProtection="1">
      <protection locked="0"/>
    </xf>
    <xf numFmtId="1" fontId="20" fillId="2" borderId="0" xfId="0" applyNumberFormat="1" applyFont="1" applyFill="1" applyAlignment="1">
      <alignment horizontal="center" vertical="center"/>
    </xf>
    <xf numFmtId="2" fontId="20" fillId="2" borderId="0" xfId="0" applyNumberFormat="1" applyFont="1" applyFill="1" applyAlignment="1">
      <alignment horizontal="center" vertical="center"/>
    </xf>
    <xf numFmtId="0" fontId="21" fillId="0" borderId="0" xfId="0" applyFont="1" applyAlignment="1">
      <alignment vertical="center" wrapText="1"/>
    </xf>
    <xf numFmtId="0" fontId="21" fillId="0" borderId="0" xfId="0" applyFont="1" applyAlignment="1" applyProtection="1">
      <alignment vertical="center" wrapText="1"/>
      <protection hidden="1"/>
    </xf>
    <xf numFmtId="0" fontId="21" fillId="0" borderId="0" xfId="0" applyFont="1" applyAlignment="1" applyProtection="1">
      <alignment horizontal="center" vertical="center" wrapText="1"/>
      <protection hidden="1"/>
    </xf>
    <xf numFmtId="0" fontId="21" fillId="0" borderId="0" xfId="0" applyFont="1"/>
    <xf numFmtId="1" fontId="21" fillId="0" borderId="0" xfId="1" applyNumberFormat="1" applyFont="1" applyFill="1" applyAlignment="1" applyProtection="1">
      <alignment horizontal="center" vertical="center"/>
      <protection hidden="1"/>
    </xf>
    <xf numFmtId="49" fontId="21" fillId="0" borderId="0" xfId="1" applyNumberFormat="1" applyFont="1" applyFill="1" applyAlignment="1" applyProtection="1">
      <alignment horizontal="left" vertical="center"/>
      <protection hidden="1"/>
    </xf>
    <xf numFmtId="49" fontId="21" fillId="0" borderId="0" xfId="1" applyNumberFormat="1" applyFont="1" applyFill="1" applyAlignment="1" applyProtection="1">
      <alignment horizontal="center" vertical="center"/>
      <protection hidden="1"/>
    </xf>
    <xf numFmtId="0" fontId="21" fillId="0" borderId="0" xfId="1" applyNumberFormat="1" applyFont="1" applyFill="1" applyAlignment="1" applyProtection="1">
      <alignment horizontal="center" vertical="center"/>
      <protection hidden="1"/>
    </xf>
    <xf numFmtId="1" fontId="21" fillId="0" borderId="0" xfId="1" applyNumberFormat="1" applyFont="1" applyFill="1" applyAlignment="1" applyProtection="1">
      <alignment horizontal="right" vertical="center"/>
      <protection hidden="1"/>
    </xf>
    <xf numFmtId="0" fontId="21" fillId="0" borderId="0" xfId="1" applyNumberFormat="1" applyFont="1" applyFill="1" applyAlignment="1" applyProtection="1">
      <alignment horizontal="left" vertical="center"/>
      <protection hidden="1"/>
    </xf>
    <xf numFmtId="49" fontId="21" fillId="0" borderId="0" xfId="1" applyNumberFormat="1" applyFont="1" applyFill="1" applyAlignment="1">
      <alignment horizontal="left" vertical="center"/>
    </xf>
    <xf numFmtId="0" fontId="21" fillId="0" borderId="0" xfId="1" applyNumberFormat="1" applyFont="1" applyFill="1" applyAlignment="1">
      <alignment horizontal="left" vertical="center"/>
    </xf>
    <xf numFmtId="0" fontId="21" fillId="0" borderId="0" xfId="1" applyNumberFormat="1" applyFont="1" applyFill="1" applyAlignment="1" applyProtection="1">
      <alignment horizontal="right" vertical="center"/>
      <protection hidden="1"/>
    </xf>
    <xf numFmtId="0" fontId="21" fillId="0" borderId="0" xfId="0" applyFont="1" applyProtection="1">
      <protection hidden="1"/>
    </xf>
    <xf numFmtId="0" fontId="21" fillId="0" borderId="0" xfId="0" applyFont="1" applyAlignment="1">
      <alignment horizontal="left" vertical="center"/>
    </xf>
    <xf numFmtId="0" fontId="21" fillId="0" borderId="0" xfId="0" applyFont="1" applyAlignment="1" applyProtection="1">
      <alignment horizontal="left" vertical="center"/>
      <protection hidden="1"/>
    </xf>
    <xf numFmtId="0" fontId="21" fillId="2" borderId="0" xfId="1" applyNumberFormat="1" applyFont="1" applyFill="1" applyAlignment="1">
      <alignment horizontal="left" vertical="center"/>
    </xf>
    <xf numFmtId="0" fontId="21" fillId="0" borderId="0" xfId="0" applyFont="1" applyAlignment="1" applyProtection="1">
      <alignment horizontal="center"/>
      <protection hidden="1"/>
    </xf>
    <xf numFmtId="49" fontId="21" fillId="0" borderId="0" xfId="1" applyNumberFormat="1" applyFont="1" applyFill="1" applyAlignment="1" applyProtection="1">
      <alignment vertical="center"/>
      <protection hidden="1"/>
    </xf>
    <xf numFmtId="0" fontId="21" fillId="0" borderId="0" xfId="0" applyFont="1" applyAlignment="1" applyProtection="1">
      <alignment vertical="center"/>
      <protection hidden="1"/>
    </xf>
    <xf numFmtId="0" fontId="10" fillId="2" borderId="0" xfId="0" applyFont="1" applyFill="1" applyAlignment="1" applyProtection="1">
      <alignment horizontal="left" vertical="center"/>
      <protection hidden="1"/>
    </xf>
    <xf numFmtId="0" fontId="15" fillId="3" borderId="5" xfId="0" applyFont="1" applyFill="1" applyBorder="1" applyAlignment="1">
      <alignment horizontal="left" vertical="center"/>
    </xf>
    <xf numFmtId="0" fontId="15" fillId="3" borderId="0" xfId="0" applyFont="1" applyFill="1" applyAlignment="1">
      <alignment horizontal="left" vertical="center"/>
    </xf>
    <xf numFmtId="0" fontId="15" fillId="3" borderId="6" xfId="0" applyFont="1" applyFill="1" applyBorder="1" applyAlignment="1">
      <alignment horizontal="left" vertical="center"/>
    </xf>
    <xf numFmtId="0" fontId="2" fillId="2" borderId="10" xfId="0" applyFont="1" applyFill="1" applyBorder="1" applyAlignment="1">
      <alignment horizontal="right" vertical="center" indent="1"/>
    </xf>
    <xf numFmtId="0" fontId="2" fillId="2" borderId="11" xfId="0" applyFont="1" applyFill="1" applyBorder="1" applyAlignment="1">
      <alignment horizontal="right" vertical="center" indent="1"/>
    </xf>
    <xf numFmtId="0" fontId="7" fillId="4" borderId="8" xfId="0" applyFont="1" applyFill="1" applyBorder="1" applyAlignment="1" applyProtection="1">
      <alignment horizontal="center" vertical="center" wrapText="1"/>
      <protection hidden="1"/>
    </xf>
    <xf numFmtId="0" fontId="14" fillId="5" borderId="11" xfId="0" applyFont="1" applyFill="1" applyBorder="1" applyAlignment="1" applyProtection="1">
      <alignment horizontal="center" vertical="center"/>
      <protection locked="0"/>
    </xf>
    <xf numFmtId="0" fontId="2" fillId="2" borderId="1" xfId="0" applyFont="1" applyFill="1" applyBorder="1" applyAlignment="1" applyProtection="1">
      <alignment horizontal="right" vertical="center"/>
      <protection hidden="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8" fillId="2" borderId="0" xfId="0" applyFont="1" applyFill="1" applyAlignment="1">
      <alignment horizontal="center" vertical="center"/>
    </xf>
    <xf numFmtId="0" fontId="8" fillId="2" borderId="6" xfId="0" applyFont="1" applyFill="1" applyBorder="1" applyAlignment="1">
      <alignment horizontal="center" vertical="center"/>
    </xf>
    <xf numFmtId="0" fontId="14" fillId="5" borderId="0" xfId="0" applyFont="1" applyFill="1" applyAlignment="1" applyProtection="1">
      <alignment horizontal="center" vertical="center"/>
      <protection locked="0"/>
    </xf>
    <xf numFmtId="0" fontId="7" fillId="4" borderId="0" xfId="0" applyFont="1" applyFill="1" applyAlignment="1" applyProtection="1">
      <alignment horizontal="center" vertical="center" wrapText="1"/>
      <protection hidden="1"/>
    </xf>
    <xf numFmtId="0" fontId="2" fillId="2" borderId="2" xfId="0" applyFont="1" applyFill="1" applyBorder="1" applyAlignment="1">
      <alignment horizontal="right" vertical="center" indent="1"/>
    </xf>
    <xf numFmtId="0" fontId="2" fillId="2" borderId="3" xfId="0" applyFont="1" applyFill="1" applyBorder="1" applyAlignment="1">
      <alignment horizontal="right" vertical="center" indent="1"/>
    </xf>
    <xf numFmtId="0" fontId="15" fillId="3" borderId="2" xfId="0" applyFont="1" applyFill="1" applyBorder="1" applyAlignment="1">
      <alignment horizontal="left" vertical="center"/>
    </xf>
    <xf numFmtId="0" fontId="15" fillId="3" borderId="3" xfId="0" applyFont="1" applyFill="1" applyBorder="1" applyAlignment="1">
      <alignment horizontal="left" vertical="center"/>
    </xf>
    <xf numFmtId="0" fontId="15" fillId="3" borderId="4" xfId="0" applyFont="1" applyFill="1" applyBorder="1" applyAlignment="1">
      <alignment horizontal="left" vertical="center"/>
    </xf>
    <xf numFmtId="0" fontId="16" fillId="5" borderId="7" xfId="0" applyFont="1" applyFill="1" applyBorder="1" applyAlignment="1">
      <alignment horizontal="center" vertical="center"/>
    </xf>
    <xf numFmtId="0" fontId="16" fillId="5" borderId="8" xfId="0" applyFont="1" applyFill="1" applyBorder="1" applyAlignment="1">
      <alignment horizontal="center" vertical="center"/>
    </xf>
    <xf numFmtId="0" fontId="16" fillId="5" borderId="9" xfId="0" applyFont="1" applyFill="1" applyBorder="1" applyAlignment="1">
      <alignment horizontal="center" vertical="center"/>
    </xf>
    <xf numFmtId="49" fontId="5" fillId="2" borderId="0" xfId="0" applyNumberFormat="1" applyFont="1" applyFill="1" applyAlignment="1" applyProtection="1">
      <alignment horizontal="left" vertical="top" wrapText="1"/>
      <protection hidden="1"/>
    </xf>
    <xf numFmtId="1" fontId="7" fillId="4" borderId="5" xfId="0" applyNumberFormat="1" applyFont="1" applyFill="1" applyBorder="1" applyAlignment="1" applyProtection="1">
      <alignment horizontal="center" vertical="center"/>
      <protection hidden="1"/>
    </xf>
    <xf numFmtId="1" fontId="7" fillId="4" borderId="6" xfId="0" applyNumberFormat="1" applyFont="1" applyFill="1" applyBorder="1" applyAlignment="1" applyProtection="1">
      <alignment horizontal="center" vertical="center"/>
      <protection hidden="1"/>
    </xf>
    <xf numFmtId="0" fontId="2" fillId="2" borderId="3" xfId="0" applyFont="1" applyFill="1" applyBorder="1" applyAlignment="1" applyProtection="1">
      <alignment horizontal="left" vertical="center"/>
      <protection hidden="1"/>
    </xf>
    <xf numFmtId="0" fontId="2" fillId="2" borderId="4" xfId="0" applyFont="1" applyFill="1" applyBorder="1" applyAlignment="1" applyProtection="1">
      <alignment horizontal="left" vertical="center"/>
      <protection hidden="1"/>
    </xf>
    <xf numFmtId="0" fontId="2" fillId="2" borderId="1" xfId="0" applyFont="1" applyFill="1" applyBorder="1" applyAlignment="1">
      <alignment horizontal="right" vertical="center"/>
    </xf>
    <xf numFmtId="0" fontId="14" fillId="5" borderId="5" xfId="0" applyFont="1" applyFill="1" applyBorder="1" applyAlignment="1" applyProtection="1">
      <alignment horizontal="center" vertical="center"/>
      <protection locked="0"/>
    </xf>
    <xf numFmtId="0" fontId="14" fillId="5" borderId="6" xfId="0" applyFont="1" applyFill="1" applyBorder="1" applyAlignment="1" applyProtection="1">
      <alignment horizontal="center" vertical="center"/>
      <protection locked="0"/>
    </xf>
    <xf numFmtId="2" fontId="7" fillId="4" borderId="5" xfId="0" applyNumberFormat="1" applyFont="1" applyFill="1" applyBorder="1" applyAlignment="1" applyProtection="1">
      <alignment horizontal="center" vertical="center"/>
      <protection hidden="1"/>
    </xf>
    <xf numFmtId="2" fontId="7" fillId="4" borderId="6" xfId="0" applyNumberFormat="1" applyFont="1" applyFill="1" applyBorder="1" applyAlignment="1" applyProtection="1">
      <alignment horizontal="center" vertical="center"/>
      <protection hidden="1"/>
    </xf>
    <xf numFmtId="0" fontId="6" fillId="2" borderId="10" xfId="0" applyFont="1" applyFill="1" applyBorder="1" applyAlignment="1" applyProtection="1">
      <alignment horizontal="center"/>
      <protection hidden="1"/>
    </xf>
    <xf numFmtId="0" fontId="6" fillId="2" borderId="11" xfId="0" applyFont="1" applyFill="1" applyBorder="1" applyAlignment="1" applyProtection="1">
      <alignment horizontal="center"/>
      <protection hidden="1"/>
    </xf>
    <xf numFmtId="0" fontId="6" fillId="2" borderId="12" xfId="0" applyFont="1" applyFill="1" applyBorder="1" applyAlignment="1" applyProtection="1">
      <alignment horizontal="center"/>
      <protection hidden="1"/>
    </xf>
    <xf numFmtId="0" fontId="2" fillId="2" borderId="0" xfId="0" applyFont="1" applyFill="1" applyAlignment="1" applyProtection="1">
      <alignment horizontal="left" vertical="center"/>
      <protection hidden="1"/>
    </xf>
    <xf numFmtId="0" fontId="2" fillId="2" borderId="6" xfId="0" applyFont="1" applyFill="1" applyBorder="1" applyAlignment="1" applyProtection="1">
      <alignment horizontal="left" vertical="center"/>
      <protection hidden="1"/>
    </xf>
    <xf numFmtId="0" fontId="2" fillId="2" borderId="0" xfId="0" applyFont="1" applyFill="1" applyAlignment="1" applyProtection="1">
      <alignment horizontal="left" vertical="center" wrapText="1"/>
      <protection hidden="1"/>
    </xf>
    <xf numFmtId="0" fontId="2" fillId="2" borderId="6" xfId="0" applyFont="1" applyFill="1" applyBorder="1" applyAlignment="1" applyProtection="1">
      <alignment horizontal="left" vertical="center" wrapText="1"/>
      <protection hidden="1"/>
    </xf>
    <xf numFmtId="0" fontId="2" fillId="2" borderId="8" xfId="0" applyFont="1" applyFill="1" applyBorder="1" applyAlignment="1" applyProtection="1">
      <alignment horizontal="left" vertical="center" wrapText="1"/>
      <protection hidden="1"/>
    </xf>
    <xf numFmtId="0" fontId="2" fillId="2" borderId="9" xfId="0" applyFont="1" applyFill="1" applyBorder="1" applyAlignment="1" applyProtection="1">
      <alignment horizontal="left" vertical="center" wrapText="1"/>
      <protection hidden="1"/>
    </xf>
  </cellXfs>
  <cellStyles count="2">
    <cellStyle name="Normal" xfId="0" builtinId="0"/>
    <cellStyle name="Normal 3" xfId="1" xr:uid="{559744B6-1718-407A-8E28-B25D2ECD955D}"/>
  </cellStyles>
  <dxfs count="1">
    <dxf>
      <font>
        <strike/>
        <color rgb="FF2E4957"/>
      </font>
      <fill>
        <patternFill patternType="solid">
          <fgColor theme="0"/>
          <bgColor rgb="FF2E4957"/>
        </patternFill>
      </fill>
    </dxf>
  </dxfs>
  <tableStyles count="0" defaultTableStyle="TableStyleMedium2" defaultPivotStyle="PivotStyleLight16"/>
  <colors>
    <mruColors>
      <color rgb="FFE98300"/>
      <color rgb="FF2E4957"/>
      <color rgb="FFBFBFBF"/>
      <color rgb="FF7476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14161</xdr:colOff>
      <xdr:row>0</xdr:row>
      <xdr:rowOff>0</xdr:rowOff>
    </xdr:from>
    <xdr:to>
      <xdr:col>5</xdr:col>
      <xdr:colOff>521170</xdr:colOff>
      <xdr:row>5</xdr:row>
      <xdr:rowOff>38494</xdr:rowOff>
    </xdr:to>
    <xdr:pic>
      <xdr:nvPicPr>
        <xdr:cNvPr id="23" name="Form">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5514" y="0"/>
          <a:ext cx="2336182" cy="1465376"/>
        </a:xfrm>
        <a:prstGeom prst="rect">
          <a:avLst/>
        </a:prstGeom>
      </xdr:spPr>
    </xdr:pic>
    <xdr:clientData/>
  </xdr:twoCellAnchor>
  <xdr:twoCellAnchor>
    <xdr:from>
      <xdr:col>2</xdr:col>
      <xdr:colOff>31749</xdr:colOff>
      <xdr:row>33</xdr:row>
      <xdr:rowOff>138904</xdr:rowOff>
    </xdr:from>
    <xdr:to>
      <xdr:col>5</xdr:col>
      <xdr:colOff>322790</xdr:colOff>
      <xdr:row>38</xdr:row>
      <xdr:rowOff>134740</xdr:rowOff>
    </xdr:to>
    <xdr:grpSp>
      <xdr:nvGrpSpPr>
        <xdr:cNvPr id="32" name="Group 31">
          <a:extLst>
            <a:ext uri="{FF2B5EF4-FFF2-40B4-BE49-F238E27FC236}">
              <a16:creationId xmlns:a16="http://schemas.microsoft.com/office/drawing/2014/main" id="{00000000-0008-0000-0000-000020000000}"/>
            </a:ext>
          </a:extLst>
        </xdr:cNvPr>
        <xdr:cNvGrpSpPr/>
      </xdr:nvGrpSpPr>
      <xdr:grpSpPr>
        <a:xfrm>
          <a:off x="547687" y="6742904"/>
          <a:ext cx="1886478" cy="868961"/>
          <a:chOff x="25539" y="0"/>
          <a:chExt cx="4664163" cy="2435701"/>
        </a:xfrm>
      </xdr:grpSpPr>
      <xdr:sp macro="" textlink="">
        <xdr:nvSpPr>
          <xdr:cNvPr id="33" name="Circle: Hollow 32">
            <a:extLst>
              <a:ext uri="{FF2B5EF4-FFF2-40B4-BE49-F238E27FC236}">
                <a16:creationId xmlns:a16="http://schemas.microsoft.com/office/drawing/2014/main" id="{00000000-0008-0000-0000-000021000000}"/>
              </a:ext>
            </a:extLst>
          </xdr:cNvPr>
          <xdr:cNvSpPr/>
        </xdr:nvSpPr>
        <xdr:spPr>
          <a:xfrm>
            <a:off x="25539" y="1140301"/>
            <a:ext cx="1333501" cy="1295400"/>
          </a:xfrm>
          <a:prstGeom prst="donut">
            <a:avLst/>
          </a:prstGeom>
          <a:solidFill>
            <a:srgbClr val="E98300"/>
          </a:solidFill>
          <a:ln w="12700" cap="flat" cmpd="sng" algn="ctr">
            <a:solidFill>
              <a:srgbClr val="000000"/>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rgbClr val="FFFFFF"/>
                </a:solidFill>
                <a:latin typeface="Arial"/>
              </a:defRPr>
            </a:lvl1pPr>
            <a:lvl2pPr marL="457200" algn="l" defTabSz="914400" rtl="0" eaLnBrk="1" latinLnBrk="0" hangingPunct="1">
              <a:defRPr sz="1800" kern="1200">
                <a:solidFill>
                  <a:srgbClr val="FFFFFF"/>
                </a:solidFill>
                <a:latin typeface="Arial"/>
              </a:defRPr>
            </a:lvl2pPr>
            <a:lvl3pPr marL="914400" algn="l" defTabSz="914400" rtl="0" eaLnBrk="1" latinLnBrk="0" hangingPunct="1">
              <a:defRPr sz="1800" kern="1200">
                <a:solidFill>
                  <a:srgbClr val="FFFFFF"/>
                </a:solidFill>
                <a:latin typeface="Arial"/>
              </a:defRPr>
            </a:lvl3pPr>
            <a:lvl4pPr marL="1371600" algn="l" defTabSz="914400" rtl="0" eaLnBrk="1" latinLnBrk="0" hangingPunct="1">
              <a:defRPr sz="1800" kern="1200">
                <a:solidFill>
                  <a:srgbClr val="FFFFFF"/>
                </a:solidFill>
                <a:latin typeface="Arial"/>
              </a:defRPr>
            </a:lvl4pPr>
            <a:lvl5pPr marL="1828800" algn="l" defTabSz="914400" rtl="0" eaLnBrk="1" latinLnBrk="0" hangingPunct="1">
              <a:defRPr sz="1800" kern="1200">
                <a:solidFill>
                  <a:srgbClr val="FFFFFF"/>
                </a:solidFill>
                <a:latin typeface="Arial"/>
              </a:defRPr>
            </a:lvl5pPr>
            <a:lvl6pPr marL="2286000" algn="l" defTabSz="914400" rtl="0" eaLnBrk="1" latinLnBrk="0" hangingPunct="1">
              <a:defRPr sz="1800" kern="1200">
                <a:solidFill>
                  <a:srgbClr val="FFFFFF"/>
                </a:solidFill>
                <a:latin typeface="Arial"/>
              </a:defRPr>
            </a:lvl6pPr>
            <a:lvl7pPr marL="2743200" algn="l" defTabSz="914400" rtl="0" eaLnBrk="1" latinLnBrk="0" hangingPunct="1">
              <a:defRPr sz="1800" kern="1200">
                <a:solidFill>
                  <a:srgbClr val="FFFFFF"/>
                </a:solidFill>
                <a:latin typeface="Arial"/>
              </a:defRPr>
            </a:lvl7pPr>
            <a:lvl8pPr marL="3200400" algn="l" defTabSz="914400" rtl="0" eaLnBrk="1" latinLnBrk="0" hangingPunct="1">
              <a:defRPr sz="1800" kern="1200">
                <a:solidFill>
                  <a:srgbClr val="FFFFFF"/>
                </a:solidFill>
                <a:latin typeface="Arial"/>
              </a:defRPr>
            </a:lvl8pPr>
            <a:lvl9pPr marL="3657600" algn="l" defTabSz="914400" rtl="0" eaLnBrk="1" latinLnBrk="0" hangingPunct="1">
              <a:defRPr sz="1800" kern="1200">
                <a:solidFill>
                  <a:srgbClr val="FFFFFF"/>
                </a:solidFill>
                <a:latin typeface="Arial"/>
              </a:defRPr>
            </a:lvl9pPr>
          </a:lstStyle>
          <a:p>
            <a:endParaRPr lang="en-AU"/>
          </a:p>
        </xdr:txBody>
      </xdr:sp>
      <xdr:sp macro="" textlink="">
        <xdr:nvSpPr>
          <xdr:cNvPr id="34" name="Circle: Hollow 33">
            <a:extLst>
              <a:ext uri="{FF2B5EF4-FFF2-40B4-BE49-F238E27FC236}">
                <a16:creationId xmlns:a16="http://schemas.microsoft.com/office/drawing/2014/main" id="{00000000-0008-0000-0000-000022000000}"/>
              </a:ext>
            </a:extLst>
          </xdr:cNvPr>
          <xdr:cNvSpPr/>
        </xdr:nvSpPr>
        <xdr:spPr>
          <a:xfrm>
            <a:off x="1406247" y="1109027"/>
            <a:ext cx="1333500" cy="1295400"/>
          </a:xfrm>
          <a:prstGeom prst="donut">
            <a:avLst/>
          </a:prstGeom>
          <a:solidFill>
            <a:srgbClr val="E98300"/>
          </a:solidFill>
          <a:ln w="12700" cap="flat" cmpd="sng" algn="ctr">
            <a:solidFill>
              <a:srgbClr val="000000"/>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rgbClr val="FFFFFF"/>
                </a:solidFill>
                <a:latin typeface="Arial"/>
              </a:defRPr>
            </a:lvl1pPr>
            <a:lvl2pPr marL="457200" algn="l" defTabSz="914400" rtl="0" eaLnBrk="1" latinLnBrk="0" hangingPunct="1">
              <a:defRPr sz="1800" kern="1200">
                <a:solidFill>
                  <a:srgbClr val="FFFFFF"/>
                </a:solidFill>
                <a:latin typeface="Arial"/>
              </a:defRPr>
            </a:lvl2pPr>
            <a:lvl3pPr marL="914400" algn="l" defTabSz="914400" rtl="0" eaLnBrk="1" latinLnBrk="0" hangingPunct="1">
              <a:defRPr sz="1800" kern="1200">
                <a:solidFill>
                  <a:srgbClr val="FFFFFF"/>
                </a:solidFill>
                <a:latin typeface="Arial"/>
              </a:defRPr>
            </a:lvl3pPr>
            <a:lvl4pPr marL="1371600" algn="l" defTabSz="914400" rtl="0" eaLnBrk="1" latinLnBrk="0" hangingPunct="1">
              <a:defRPr sz="1800" kern="1200">
                <a:solidFill>
                  <a:srgbClr val="FFFFFF"/>
                </a:solidFill>
                <a:latin typeface="Arial"/>
              </a:defRPr>
            </a:lvl4pPr>
            <a:lvl5pPr marL="1828800" algn="l" defTabSz="914400" rtl="0" eaLnBrk="1" latinLnBrk="0" hangingPunct="1">
              <a:defRPr sz="1800" kern="1200">
                <a:solidFill>
                  <a:srgbClr val="FFFFFF"/>
                </a:solidFill>
                <a:latin typeface="Arial"/>
              </a:defRPr>
            </a:lvl5pPr>
            <a:lvl6pPr marL="2286000" algn="l" defTabSz="914400" rtl="0" eaLnBrk="1" latinLnBrk="0" hangingPunct="1">
              <a:defRPr sz="1800" kern="1200">
                <a:solidFill>
                  <a:srgbClr val="FFFFFF"/>
                </a:solidFill>
                <a:latin typeface="Arial"/>
              </a:defRPr>
            </a:lvl6pPr>
            <a:lvl7pPr marL="2743200" algn="l" defTabSz="914400" rtl="0" eaLnBrk="1" latinLnBrk="0" hangingPunct="1">
              <a:defRPr sz="1800" kern="1200">
                <a:solidFill>
                  <a:srgbClr val="FFFFFF"/>
                </a:solidFill>
                <a:latin typeface="Arial"/>
              </a:defRPr>
            </a:lvl7pPr>
            <a:lvl8pPr marL="3200400" algn="l" defTabSz="914400" rtl="0" eaLnBrk="1" latinLnBrk="0" hangingPunct="1">
              <a:defRPr sz="1800" kern="1200">
                <a:solidFill>
                  <a:srgbClr val="FFFFFF"/>
                </a:solidFill>
                <a:latin typeface="Arial"/>
              </a:defRPr>
            </a:lvl8pPr>
            <a:lvl9pPr marL="3657600" algn="l" defTabSz="914400" rtl="0" eaLnBrk="1" latinLnBrk="0" hangingPunct="1">
              <a:defRPr sz="1800" kern="1200">
                <a:solidFill>
                  <a:srgbClr val="FFFFFF"/>
                </a:solidFill>
                <a:latin typeface="Arial"/>
              </a:defRPr>
            </a:lvl9pPr>
          </a:lstStyle>
          <a:p>
            <a:endParaRPr lang="en-AU"/>
          </a:p>
        </xdr:txBody>
      </xdr:sp>
      <xdr:sp macro="" textlink="">
        <xdr:nvSpPr>
          <xdr:cNvPr id="35" name="Circle: Hollow 34">
            <a:extLst>
              <a:ext uri="{FF2B5EF4-FFF2-40B4-BE49-F238E27FC236}">
                <a16:creationId xmlns:a16="http://schemas.microsoft.com/office/drawing/2014/main" id="{00000000-0008-0000-0000-000023000000}"/>
              </a:ext>
            </a:extLst>
          </xdr:cNvPr>
          <xdr:cNvSpPr/>
        </xdr:nvSpPr>
        <xdr:spPr>
          <a:xfrm>
            <a:off x="695325" y="0"/>
            <a:ext cx="1333500" cy="1295400"/>
          </a:xfrm>
          <a:prstGeom prst="donut">
            <a:avLst/>
          </a:prstGeom>
          <a:solidFill>
            <a:srgbClr val="E98300"/>
          </a:solidFill>
          <a:ln w="12700" cap="flat" cmpd="sng" algn="ctr">
            <a:solidFill>
              <a:srgbClr val="000000"/>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rgbClr val="FFFFFF"/>
                </a:solidFill>
                <a:latin typeface="Arial"/>
              </a:defRPr>
            </a:lvl1pPr>
            <a:lvl2pPr marL="457200" algn="l" defTabSz="914400" rtl="0" eaLnBrk="1" latinLnBrk="0" hangingPunct="1">
              <a:defRPr sz="1800" kern="1200">
                <a:solidFill>
                  <a:srgbClr val="FFFFFF"/>
                </a:solidFill>
                <a:latin typeface="Arial"/>
              </a:defRPr>
            </a:lvl2pPr>
            <a:lvl3pPr marL="914400" algn="l" defTabSz="914400" rtl="0" eaLnBrk="1" latinLnBrk="0" hangingPunct="1">
              <a:defRPr sz="1800" kern="1200">
                <a:solidFill>
                  <a:srgbClr val="FFFFFF"/>
                </a:solidFill>
                <a:latin typeface="Arial"/>
              </a:defRPr>
            </a:lvl3pPr>
            <a:lvl4pPr marL="1371600" algn="l" defTabSz="914400" rtl="0" eaLnBrk="1" latinLnBrk="0" hangingPunct="1">
              <a:defRPr sz="1800" kern="1200">
                <a:solidFill>
                  <a:srgbClr val="FFFFFF"/>
                </a:solidFill>
                <a:latin typeface="Arial"/>
              </a:defRPr>
            </a:lvl4pPr>
            <a:lvl5pPr marL="1828800" algn="l" defTabSz="914400" rtl="0" eaLnBrk="1" latinLnBrk="0" hangingPunct="1">
              <a:defRPr sz="1800" kern="1200">
                <a:solidFill>
                  <a:srgbClr val="FFFFFF"/>
                </a:solidFill>
                <a:latin typeface="Arial"/>
              </a:defRPr>
            </a:lvl5pPr>
            <a:lvl6pPr marL="2286000" algn="l" defTabSz="914400" rtl="0" eaLnBrk="1" latinLnBrk="0" hangingPunct="1">
              <a:defRPr sz="1800" kern="1200">
                <a:solidFill>
                  <a:srgbClr val="FFFFFF"/>
                </a:solidFill>
                <a:latin typeface="Arial"/>
              </a:defRPr>
            </a:lvl6pPr>
            <a:lvl7pPr marL="2743200" algn="l" defTabSz="914400" rtl="0" eaLnBrk="1" latinLnBrk="0" hangingPunct="1">
              <a:defRPr sz="1800" kern="1200">
                <a:solidFill>
                  <a:srgbClr val="FFFFFF"/>
                </a:solidFill>
                <a:latin typeface="Arial"/>
              </a:defRPr>
            </a:lvl7pPr>
            <a:lvl8pPr marL="3200400" algn="l" defTabSz="914400" rtl="0" eaLnBrk="1" latinLnBrk="0" hangingPunct="1">
              <a:defRPr sz="1800" kern="1200">
                <a:solidFill>
                  <a:srgbClr val="FFFFFF"/>
                </a:solidFill>
                <a:latin typeface="Arial"/>
              </a:defRPr>
            </a:lvl8pPr>
            <a:lvl9pPr marL="3657600" algn="l" defTabSz="914400" rtl="0" eaLnBrk="1" latinLnBrk="0" hangingPunct="1">
              <a:defRPr sz="1800" kern="1200">
                <a:solidFill>
                  <a:srgbClr val="FFFFFF"/>
                </a:solidFill>
                <a:latin typeface="Arial"/>
              </a:defRPr>
            </a:lvl9pPr>
          </a:lstStyle>
          <a:p>
            <a:endParaRPr lang="en-AU"/>
          </a:p>
        </xdr:txBody>
      </xdr:sp>
      <xdr:cxnSp macro="">
        <xdr:nvCxnSpPr>
          <xdr:cNvPr id="36" name="Straight Connector 35">
            <a:extLst>
              <a:ext uri="{FF2B5EF4-FFF2-40B4-BE49-F238E27FC236}">
                <a16:creationId xmlns:a16="http://schemas.microsoft.com/office/drawing/2014/main" id="{00000000-0008-0000-0000-000024000000}"/>
              </a:ext>
            </a:extLst>
          </xdr:cNvPr>
          <xdr:cNvCxnSpPr/>
        </xdr:nvCxnSpPr>
        <xdr:spPr>
          <a:xfrm flipV="1">
            <a:off x="1610971" y="658636"/>
            <a:ext cx="971551" cy="638177"/>
          </a:xfrm>
          <a:prstGeom prst="line">
            <a:avLst/>
          </a:prstGeom>
          <a:noFill/>
          <a:ln w="12700" cap="flat" cmpd="sng" algn="ctr">
            <a:solidFill>
              <a:srgbClr val="666666"/>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cxnSp macro="">
        <xdr:nvCxnSpPr>
          <xdr:cNvPr id="37" name="Straight Connector 36">
            <a:extLst>
              <a:ext uri="{FF2B5EF4-FFF2-40B4-BE49-F238E27FC236}">
                <a16:creationId xmlns:a16="http://schemas.microsoft.com/office/drawing/2014/main" id="{00000000-0008-0000-0000-000025000000}"/>
              </a:ext>
            </a:extLst>
          </xdr:cNvPr>
          <xdr:cNvCxnSpPr/>
        </xdr:nvCxnSpPr>
        <xdr:spPr>
          <a:xfrm flipV="1">
            <a:off x="2385532" y="1729565"/>
            <a:ext cx="971551" cy="638177"/>
          </a:xfrm>
          <a:prstGeom prst="line">
            <a:avLst/>
          </a:prstGeom>
          <a:noFill/>
          <a:ln w="12700" cap="flat" cmpd="sng" algn="ctr">
            <a:solidFill>
              <a:srgbClr val="666666"/>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sp macro="" textlink="">
        <xdr:nvSpPr>
          <xdr:cNvPr id="38" name="Text Box 2">
            <a:extLst>
              <a:ext uri="{FF2B5EF4-FFF2-40B4-BE49-F238E27FC236}">
                <a16:creationId xmlns:a16="http://schemas.microsoft.com/office/drawing/2014/main" id="{00000000-0008-0000-0000-000026000000}"/>
              </a:ext>
            </a:extLst>
          </xdr:cNvPr>
          <xdr:cNvSpPr txBox="1">
            <a:spLocks noChangeArrowheads="1"/>
          </xdr:cNvSpPr>
        </xdr:nvSpPr>
        <xdr:spPr bwMode="auto">
          <a:xfrm>
            <a:off x="2766917" y="567880"/>
            <a:ext cx="1922785" cy="978532"/>
          </a:xfrm>
          <a:prstGeom prst="rect">
            <a:avLst/>
          </a:prstGeom>
          <a:solidFill>
            <a:srgbClr val="FFFFFF"/>
          </a:solidFill>
          <a:ln w="9525">
            <a:noFill/>
            <a:miter lim="800000"/>
            <a:headEnd/>
            <a:tailEnd/>
          </a:ln>
        </xdr:spPr>
        <xdr:txBody>
          <a:bodyPr rot="0" vert="horz" wrap="square" lIns="91440" tIns="45720" rIns="91440" bIns="45720" anchor="t" anchorCtr="0">
            <a:noAutofit/>
          </a:bodyPr>
          <a:lstStyle>
            <a:defPPr>
              <a:defRPr lang="en-US"/>
            </a:defPPr>
            <a:lvl1pPr marL="0" algn="l" defTabSz="914400" rtl="0" eaLnBrk="1" latinLnBrk="0" hangingPunct="1">
              <a:defRPr sz="1800" kern="1200">
                <a:solidFill>
                  <a:srgbClr val="666666"/>
                </a:solidFill>
                <a:latin typeface="Arial"/>
              </a:defRPr>
            </a:lvl1pPr>
            <a:lvl2pPr marL="457200" algn="l" defTabSz="914400" rtl="0" eaLnBrk="1" latinLnBrk="0" hangingPunct="1">
              <a:defRPr sz="1800" kern="1200">
                <a:solidFill>
                  <a:srgbClr val="666666"/>
                </a:solidFill>
                <a:latin typeface="Arial"/>
              </a:defRPr>
            </a:lvl2pPr>
            <a:lvl3pPr marL="914400" algn="l" defTabSz="914400" rtl="0" eaLnBrk="1" latinLnBrk="0" hangingPunct="1">
              <a:defRPr sz="1800" kern="1200">
                <a:solidFill>
                  <a:srgbClr val="666666"/>
                </a:solidFill>
                <a:latin typeface="Arial"/>
              </a:defRPr>
            </a:lvl3pPr>
            <a:lvl4pPr marL="1371600" algn="l" defTabSz="914400" rtl="0" eaLnBrk="1" latinLnBrk="0" hangingPunct="1">
              <a:defRPr sz="1800" kern="1200">
                <a:solidFill>
                  <a:srgbClr val="666666"/>
                </a:solidFill>
                <a:latin typeface="Arial"/>
              </a:defRPr>
            </a:lvl4pPr>
            <a:lvl5pPr marL="1828800" algn="l" defTabSz="914400" rtl="0" eaLnBrk="1" latinLnBrk="0" hangingPunct="1">
              <a:defRPr sz="1800" kern="1200">
                <a:solidFill>
                  <a:srgbClr val="666666"/>
                </a:solidFill>
                <a:latin typeface="Arial"/>
              </a:defRPr>
            </a:lvl5pPr>
            <a:lvl6pPr marL="2286000" algn="l" defTabSz="914400" rtl="0" eaLnBrk="1" latinLnBrk="0" hangingPunct="1">
              <a:defRPr sz="1800" kern="1200">
                <a:solidFill>
                  <a:srgbClr val="666666"/>
                </a:solidFill>
                <a:latin typeface="Arial"/>
              </a:defRPr>
            </a:lvl6pPr>
            <a:lvl7pPr marL="2743200" algn="l" defTabSz="914400" rtl="0" eaLnBrk="1" latinLnBrk="0" hangingPunct="1">
              <a:defRPr sz="1800" kern="1200">
                <a:solidFill>
                  <a:srgbClr val="666666"/>
                </a:solidFill>
                <a:latin typeface="Arial"/>
              </a:defRPr>
            </a:lvl7pPr>
            <a:lvl8pPr marL="3200400" algn="l" defTabSz="914400" rtl="0" eaLnBrk="1" latinLnBrk="0" hangingPunct="1">
              <a:defRPr sz="1800" kern="1200">
                <a:solidFill>
                  <a:srgbClr val="666666"/>
                </a:solidFill>
                <a:latin typeface="Arial"/>
              </a:defRPr>
            </a:lvl8pPr>
            <a:lvl9pPr marL="3657600" algn="l" defTabSz="914400" rtl="0" eaLnBrk="1" latinLnBrk="0" hangingPunct="1">
              <a:defRPr sz="1800" kern="1200">
                <a:solidFill>
                  <a:srgbClr val="666666"/>
                </a:solidFill>
                <a:latin typeface="Arial"/>
              </a:defRPr>
            </a:lvl9pPr>
          </a:lstStyle>
          <a:p>
            <a:pPr>
              <a:spcAft>
                <a:spcPts val="0"/>
              </a:spcAft>
            </a:pPr>
            <a:r>
              <a:rPr lang="en-US" sz="1100" b="1" kern="1200">
                <a:solidFill>
                  <a:srgbClr val="666666">
                    <a:lumMod val="75000"/>
                  </a:srgbClr>
                </a:solidFill>
                <a:effectLst/>
                <a:latin typeface="Arial" panose="020B0604020202020204" pitchFamily="34" charset="0"/>
                <a:ea typeface="Times New Roman" panose="02020603050405020304" pitchFamily="18" charset="0"/>
                <a:cs typeface="Times New Roman" panose="02020603050405020304" pitchFamily="18" charset="0"/>
              </a:rPr>
              <a:t>S=O.D.</a:t>
            </a:r>
            <a:endParaRPr lang="en-AU" sz="1000" b="1">
              <a:solidFill>
                <a:srgbClr val="666666">
                  <a:lumMod val="75000"/>
                </a:srgbClr>
              </a:solidFill>
              <a:effectLst/>
              <a:latin typeface="Arial" panose="020B0604020202020204" pitchFamily="34" charset="0"/>
              <a:ea typeface="Times New Roman" panose="02020603050405020304" pitchFamily="18" charset="0"/>
            </a:endParaRPr>
          </a:p>
        </xdr:txBody>
      </xdr:sp>
      <xdr:cxnSp macro="">
        <xdr:nvCxnSpPr>
          <xdr:cNvPr id="39" name="Straight Arrow Connector 38">
            <a:extLst>
              <a:ext uri="{FF2B5EF4-FFF2-40B4-BE49-F238E27FC236}">
                <a16:creationId xmlns:a16="http://schemas.microsoft.com/office/drawing/2014/main" id="{00000000-0008-0000-0000-000027000000}"/>
              </a:ext>
            </a:extLst>
          </xdr:cNvPr>
          <xdr:cNvCxnSpPr/>
        </xdr:nvCxnSpPr>
        <xdr:spPr>
          <a:xfrm>
            <a:off x="2490307" y="715479"/>
            <a:ext cx="762001" cy="1076325"/>
          </a:xfrm>
          <a:prstGeom prst="straightConnector1">
            <a:avLst/>
          </a:prstGeom>
          <a:noFill/>
          <a:ln w="12700" cap="flat" cmpd="sng" algn="ctr">
            <a:solidFill>
              <a:srgbClr val="666666"/>
            </a:solidFill>
            <a:prstDash val="solid"/>
            <a:miter lim="800000"/>
            <a:headEnd type="triangle"/>
            <a:tailEnd type="triangle"/>
          </a:ln>
          <a:effectLst/>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498738</xdr:colOff>
      <xdr:row>33</xdr:row>
      <xdr:rowOff>70112</xdr:rowOff>
    </xdr:from>
    <xdr:to>
      <xdr:col>7</xdr:col>
      <xdr:colOff>1092180</xdr:colOff>
      <xdr:row>38</xdr:row>
      <xdr:rowOff>96492</xdr:rowOff>
    </xdr:to>
    <xdr:grpSp>
      <xdr:nvGrpSpPr>
        <xdr:cNvPr id="51" name="Group 50">
          <a:extLst>
            <a:ext uri="{FF2B5EF4-FFF2-40B4-BE49-F238E27FC236}">
              <a16:creationId xmlns:a16="http://schemas.microsoft.com/office/drawing/2014/main" id="{00000000-0008-0000-0000-000033000000}"/>
            </a:ext>
          </a:extLst>
        </xdr:cNvPr>
        <xdr:cNvGrpSpPr/>
      </xdr:nvGrpSpPr>
      <xdr:grpSpPr>
        <a:xfrm>
          <a:off x="2610113" y="6674112"/>
          <a:ext cx="1879317" cy="899505"/>
          <a:chOff x="0" y="-432461"/>
          <a:chExt cx="4676775" cy="2375561"/>
        </a:xfrm>
      </xdr:grpSpPr>
      <xdr:sp macro="" textlink="">
        <xdr:nvSpPr>
          <xdr:cNvPr id="52" name="Circle: Hollow 51">
            <a:extLst>
              <a:ext uri="{FF2B5EF4-FFF2-40B4-BE49-F238E27FC236}">
                <a16:creationId xmlns:a16="http://schemas.microsoft.com/office/drawing/2014/main" id="{00000000-0008-0000-0000-000034000000}"/>
              </a:ext>
            </a:extLst>
          </xdr:cNvPr>
          <xdr:cNvSpPr/>
        </xdr:nvSpPr>
        <xdr:spPr>
          <a:xfrm>
            <a:off x="3343275" y="647700"/>
            <a:ext cx="1333500" cy="1295400"/>
          </a:xfrm>
          <a:prstGeom prst="donut">
            <a:avLst/>
          </a:prstGeom>
          <a:solidFill>
            <a:srgbClr val="E98300"/>
          </a:solidFill>
          <a:ln w="12700" cap="flat" cmpd="sng" algn="ctr">
            <a:solidFill>
              <a:srgbClr val="000000"/>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rgbClr val="FFFFFF"/>
                </a:solidFill>
                <a:latin typeface="Arial"/>
              </a:defRPr>
            </a:lvl1pPr>
            <a:lvl2pPr marL="457200" algn="l" defTabSz="914400" rtl="0" eaLnBrk="1" latinLnBrk="0" hangingPunct="1">
              <a:defRPr sz="1800" kern="1200">
                <a:solidFill>
                  <a:srgbClr val="FFFFFF"/>
                </a:solidFill>
                <a:latin typeface="Arial"/>
              </a:defRPr>
            </a:lvl2pPr>
            <a:lvl3pPr marL="914400" algn="l" defTabSz="914400" rtl="0" eaLnBrk="1" latinLnBrk="0" hangingPunct="1">
              <a:defRPr sz="1800" kern="1200">
                <a:solidFill>
                  <a:srgbClr val="FFFFFF"/>
                </a:solidFill>
                <a:latin typeface="Arial"/>
              </a:defRPr>
            </a:lvl3pPr>
            <a:lvl4pPr marL="1371600" algn="l" defTabSz="914400" rtl="0" eaLnBrk="1" latinLnBrk="0" hangingPunct="1">
              <a:defRPr sz="1800" kern="1200">
                <a:solidFill>
                  <a:srgbClr val="FFFFFF"/>
                </a:solidFill>
                <a:latin typeface="Arial"/>
              </a:defRPr>
            </a:lvl4pPr>
            <a:lvl5pPr marL="1828800" algn="l" defTabSz="914400" rtl="0" eaLnBrk="1" latinLnBrk="0" hangingPunct="1">
              <a:defRPr sz="1800" kern="1200">
                <a:solidFill>
                  <a:srgbClr val="FFFFFF"/>
                </a:solidFill>
                <a:latin typeface="Arial"/>
              </a:defRPr>
            </a:lvl5pPr>
            <a:lvl6pPr marL="2286000" algn="l" defTabSz="914400" rtl="0" eaLnBrk="1" latinLnBrk="0" hangingPunct="1">
              <a:defRPr sz="1800" kern="1200">
                <a:solidFill>
                  <a:srgbClr val="FFFFFF"/>
                </a:solidFill>
                <a:latin typeface="Arial"/>
              </a:defRPr>
            </a:lvl6pPr>
            <a:lvl7pPr marL="2743200" algn="l" defTabSz="914400" rtl="0" eaLnBrk="1" latinLnBrk="0" hangingPunct="1">
              <a:defRPr sz="1800" kern="1200">
                <a:solidFill>
                  <a:srgbClr val="FFFFFF"/>
                </a:solidFill>
                <a:latin typeface="Arial"/>
              </a:defRPr>
            </a:lvl7pPr>
            <a:lvl8pPr marL="3200400" algn="l" defTabSz="914400" rtl="0" eaLnBrk="1" latinLnBrk="0" hangingPunct="1">
              <a:defRPr sz="1800" kern="1200">
                <a:solidFill>
                  <a:srgbClr val="FFFFFF"/>
                </a:solidFill>
                <a:latin typeface="Arial"/>
              </a:defRPr>
            </a:lvl8pPr>
            <a:lvl9pPr marL="3657600" algn="l" defTabSz="914400" rtl="0" eaLnBrk="1" latinLnBrk="0" hangingPunct="1">
              <a:defRPr sz="1800" kern="1200">
                <a:solidFill>
                  <a:srgbClr val="FFFFFF"/>
                </a:solidFill>
                <a:latin typeface="Arial"/>
              </a:defRPr>
            </a:lvl9pPr>
          </a:lstStyle>
          <a:p>
            <a:endParaRPr lang="en-AU"/>
          </a:p>
        </xdr:txBody>
      </xdr:sp>
      <xdr:sp macro="" textlink="">
        <xdr:nvSpPr>
          <xdr:cNvPr id="53" name="Circle: Hollow 52">
            <a:extLst>
              <a:ext uri="{FF2B5EF4-FFF2-40B4-BE49-F238E27FC236}">
                <a16:creationId xmlns:a16="http://schemas.microsoft.com/office/drawing/2014/main" id="{00000000-0008-0000-0000-000035000000}"/>
              </a:ext>
            </a:extLst>
          </xdr:cNvPr>
          <xdr:cNvSpPr/>
        </xdr:nvSpPr>
        <xdr:spPr>
          <a:xfrm>
            <a:off x="1704975" y="619125"/>
            <a:ext cx="1333500" cy="1295400"/>
          </a:xfrm>
          <a:prstGeom prst="donut">
            <a:avLst/>
          </a:prstGeom>
          <a:solidFill>
            <a:srgbClr val="E98300"/>
          </a:solidFill>
          <a:ln w="12700" cap="flat" cmpd="sng" algn="ctr">
            <a:solidFill>
              <a:srgbClr val="000000"/>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rgbClr val="FFFFFF"/>
                </a:solidFill>
                <a:latin typeface="Arial"/>
              </a:defRPr>
            </a:lvl1pPr>
            <a:lvl2pPr marL="457200" algn="l" defTabSz="914400" rtl="0" eaLnBrk="1" latinLnBrk="0" hangingPunct="1">
              <a:defRPr sz="1800" kern="1200">
                <a:solidFill>
                  <a:srgbClr val="FFFFFF"/>
                </a:solidFill>
                <a:latin typeface="Arial"/>
              </a:defRPr>
            </a:lvl2pPr>
            <a:lvl3pPr marL="914400" algn="l" defTabSz="914400" rtl="0" eaLnBrk="1" latinLnBrk="0" hangingPunct="1">
              <a:defRPr sz="1800" kern="1200">
                <a:solidFill>
                  <a:srgbClr val="FFFFFF"/>
                </a:solidFill>
                <a:latin typeface="Arial"/>
              </a:defRPr>
            </a:lvl3pPr>
            <a:lvl4pPr marL="1371600" algn="l" defTabSz="914400" rtl="0" eaLnBrk="1" latinLnBrk="0" hangingPunct="1">
              <a:defRPr sz="1800" kern="1200">
                <a:solidFill>
                  <a:srgbClr val="FFFFFF"/>
                </a:solidFill>
                <a:latin typeface="Arial"/>
              </a:defRPr>
            </a:lvl4pPr>
            <a:lvl5pPr marL="1828800" algn="l" defTabSz="914400" rtl="0" eaLnBrk="1" latinLnBrk="0" hangingPunct="1">
              <a:defRPr sz="1800" kern="1200">
                <a:solidFill>
                  <a:srgbClr val="FFFFFF"/>
                </a:solidFill>
                <a:latin typeface="Arial"/>
              </a:defRPr>
            </a:lvl5pPr>
            <a:lvl6pPr marL="2286000" algn="l" defTabSz="914400" rtl="0" eaLnBrk="1" latinLnBrk="0" hangingPunct="1">
              <a:defRPr sz="1800" kern="1200">
                <a:solidFill>
                  <a:srgbClr val="FFFFFF"/>
                </a:solidFill>
                <a:latin typeface="Arial"/>
              </a:defRPr>
            </a:lvl6pPr>
            <a:lvl7pPr marL="2743200" algn="l" defTabSz="914400" rtl="0" eaLnBrk="1" latinLnBrk="0" hangingPunct="1">
              <a:defRPr sz="1800" kern="1200">
                <a:solidFill>
                  <a:srgbClr val="FFFFFF"/>
                </a:solidFill>
                <a:latin typeface="Arial"/>
              </a:defRPr>
            </a:lvl7pPr>
            <a:lvl8pPr marL="3200400" algn="l" defTabSz="914400" rtl="0" eaLnBrk="1" latinLnBrk="0" hangingPunct="1">
              <a:defRPr sz="1800" kern="1200">
                <a:solidFill>
                  <a:srgbClr val="FFFFFF"/>
                </a:solidFill>
                <a:latin typeface="Arial"/>
              </a:defRPr>
            </a:lvl8pPr>
            <a:lvl9pPr marL="3657600" algn="l" defTabSz="914400" rtl="0" eaLnBrk="1" latinLnBrk="0" hangingPunct="1">
              <a:defRPr sz="1800" kern="1200">
                <a:solidFill>
                  <a:srgbClr val="FFFFFF"/>
                </a:solidFill>
                <a:latin typeface="Arial"/>
              </a:defRPr>
            </a:lvl9pPr>
          </a:lstStyle>
          <a:p>
            <a:endParaRPr lang="en-AU"/>
          </a:p>
        </xdr:txBody>
      </xdr:sp>
      <xdr:sp macro="" textlink="">
        <xdr:nvSpPr>
          <xdr:cNvPr id="54" name="Circle: Hollow 53">
            <a:extLst>
              <a:ext uri="{FF2B5EF4-FFF2-40B4-BE49-F238E27FC236}">
                <a16:creationId xmlns:a16="http://schemas.microsoft.com/office/drawing/2014/main" id="{00000000-0008-0000-0000-000036000000}"/>
              </a:ext>
            </a:extLst>
          </xdr:cNvPr>
          <xdr:cNvSpPr/>
        </xdr:nvSpPr>
        <xdr:spPr>
          <a:xfrm>
            <a:off x="0" y="638175"/>
            <a:ext cx="1333500" cy="1295400"/>
          </a:xfrm>
          <a:prstGeom prst="donut">
            <a:avLst/>
          </a:prstGeom>
          <a:solidFill>
            <a:srgbClr val="E98300"/>
          </a:solidFill>
          <a:ln w="12700" cap="flat" cmpd="sng" algn="ctr">
            <a:solidFill>
              <a:srgbClr val="000000"/>
            </a:solidFill>
            <a:prstDash val="solid"/>
            <a:miter lim="800000"/>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rgbClr val="FFFFFF"/>
                </a:solidFill>
                <a:latin typeface="Arial"/>
              </a:defRPr>
            </a:lvl1pPr>
            <a:lvl2pPr marL="457200" algn="l" defTabSz="914400" rtl="0" eaLnBrk="1" latinLnBrk="0" hangingPunct="1">
              <a:defRPr sz="1800" kern="1200">
                <a:solidFill>
                  <a:srgbClr val="FFFFFF"/>
                </a:solidFill>
                <a:latin typeface="Arial"/>
              </a:defRPr>
            </a:lvl2pPr>
            <a:lvl3pPr marL="914400" algn="l" defTabSz="914400" rtl="0" eaLnBrk="1" latinLnBrk="0" hangingPunct="1">
              <a:defRPr sz="1800" kern="1200">
                <a:solidFill>
                  <a:srgbClr val="FFFFFF"/>
                </a:solidFill>
                <a:latin typeface="Arial"/>
              </a:defRPr>
            </a:lvl3pPr>
            <a:lvl4pPr marL="1371600" algn="l" defTabSz="914400" rtl="0" eaLnBrk="1" latinLnBrk="0" hangingPunct="1">
              <a:defRPr sz="1800" kern="1200">
                <a:solidFill>
                  <a:srgbClr val="FFFFFF"/>
                </a:solidFill>
                <a:latin typeface="Arial"/>
              </a:defRPr>
            </a:lvl4pPr>
            <a:lvl5pPr marL="1828800" algn="l" defTabSz="914400" rtl="0" eaLnBrk="1" latinLnBrk="0" hangingPunct="1">
              <a:defRPr sz="1800" kern="1200">
                <a:solidFill>
                  <a:srgbClr val="FFFFFF"/>
                </a:solidFill>
                <a:latin typeface="Arial"/>
              </a:defRPr>
            </a:lvl5pPr>
            <a:lvl6pPr marL="2286000" algn="l" defTabSz="914400" rtl="0" eaLnBrk="1" latinLnBrk="0" hangingPunct="1">
              <a:defRPr sz="1800" kern="1200">
                <a:solidFill>
                  <a:srgbClr val="FFFFFF"/>
                </a:solidFill>
                <a:latin typeface="Arial"/>
              </a:defRPr>
            </a:lvl6pPr>
            <a:lvl7pPr marL="2743200" algn="l" defTabSz="914400" rtl="0" eaLnBrk="1" latinLnBrk="0" hangingPunct="1">
              <a:defRPr sz="1800" kern="1200">
                <a:solidFill>
                  <a:srgbClr val="FFFFFF"/>
                </a:solidFill>
                <a:latin typeface="Arial"/>
              </a:defRPr>
            </a:lvl7pPr>
            <a:lvl8pPr marL="3200400" algn="l" defTabSz="914400" rtl="0" eaLnBrk="1" latinLnBrk="0" hangingPunct="1">
              <a:defRPr sz="1800" kern="1200">
                <a:solidFill>
                  <a:srgbClr val="FFFFFF"/>
                </a:solidFill>
                <a:latin typeface="Arial"/>
              </a:defRPr>
            </a:lvl8pPr>
            <a:lvl9pPr marL="3657600" algn="l" defTabSz="914400" rtl="0" eaLnBrk="1" latinLnBrk="0" hangingPunct="1">
              <a:defRPr sz="1800" kern="1200">
                <a:solidFill>
                  <a:srgbClr val="FFFFFF"/>
                </a:solidFill>
                <a:latin typeface="Arial"/>
              </a:defRPr>
            </a:lvl9pPr>
          </a:lstStyle>
          <a:p>
            <a:endParaRPr lang="en-AU"/>
          </a:p>
        </xdr:txBody>
      </xdr:sp>
      <xdr:cxnSp macro="">
        <xdr:nvCxnSpPr>
          <xdr:cNvPr id="55" name="Straight Connector 54">
            <a:extLst>
              <a:ext uri="{FF2B5EF4-FFF2-40B4-BE49-F238E27FC236}">
                <a16:creationId xmlns:a16="http://schemas.microsoft.com/office/drawing/2014/main" id="{00000000-0008-0000-0000-000037000000}"/>
              </a:ext>
            </a:extLst>
          </xdr:cNvPr>
          <xdr:cNvCxnSpPr/>
        </xdr:nvCxnSpPr>
        <xdr:spPr>
          <a:xfrm flipV="1">
            <a:off x="685801" y="57153"/>
            <a:ext cx="0" cy="1162050"/>
          </a:xfrm>
          <a:prstGeom prst="line">
            <a:avLst/>
          </a:prstGeom>
          <a:noFill/>
          <a:ln w="12700" cap="flat" cmpd="sng" algn="ctr">
            <a:solidFill>
              <a:srgbClr val="666666"/>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cxnSp macro="">
        <xdr:nvCxnSpPr>
          <xdr:cNvPr id="56" name="Straight Arrow Connector 55">
            <a:extLst>
              <a:ext uri="{FF2B5EF4-FFF2-40B4-BE49-F238E27FC236}">
                <a16:creationId xmlns:a16="http://schemas.microsoft.com/office/drawing/2014/main" id="{00000000-0008-0000-0000-000038000000}"/>
              </a:ext>
            </a:extLst>
          </xdr:cNvPr>
          <xdr:cNvCxnSpPr/>
        </xdr:nvCxnSpPr>
        <xdr:spPr>
          <a:xfrm>
            <a:off x="762000" y="190501"/>
            <a:ext cx="1552575" cy="0"/>
          </a:xfrm>
          <a:prstGeom prst="straightConnector1">
            <a:avLst/>
          </a:prstGeom>
          <a:noFill/>
          <a:ln w="12700" cap="flat" cmpd="sng" algn="ctr">
            <a:solidFill>
              <a:srgbClr val="666666"/>
            </a:solidFill>
            <a:prstDash val="solid"/>
            <a:miter lim="800000"/>
            <a:headEnd type="triangle"/>
            <a:tailEnd type="triangle"/>
          </a:ln>
          <a:effectLst/>
        </xdr:spPr>
        <xdr:style>
          <a:lnRef idx="1">
            <a:schemeClr val="accent1"/>
          </a:lnRef>
          <a:fillRef idx="0">
            <a:schemeClr val="accent1"/>
          </a:fillRef>
          <a:effectRef idx="0">
            <a:schemeClr val="accent1"/>
          </a:effectRef>
          <a:fontRef idx="minor">
            <a:schemeClr val="tx1"/>
          </a:fontRef>
        </xdr:style>
      </xdr:cxnSp>
      <xdr:cxnSp macro="">
        <xdr:nvCxnSpPr>
          <xdr:cNvPr id="57" name="Straight Connector 56">
            <a:extLst>
              <a:ext uri="{FF2B5EF4-FFF2-40B4-BE49-F238E27FC236}">
                <a16:creationId xmlns:a16="http://schemas.microsoft.com/office/drawing/2014/main" id="{00000000-0008-0000-0000-000039000000}"/>
              </a:ext>
            </a:extLst>
          </xdr:cNvPr>
          <xdr:cNvCxnSpPr/>
        </xdr:nvCxnSpPr>
        <xdr:spPr>
          <a:xfrm flipV="1">
            <a:off x="2381250" y="57153"/>
            <a:ext cx="0" cy="1162050"/>
          </a:xfrm>
          <a:prstGeom prst="line">
            <a:avLst/>
          </a:prstGeom>
          <a:noFill/>
          <a:ln w="12700" cap="flat" cmpd="sng" algn="ctr">
            <a:solidFill>
              <a:srgbClr val="666666"/>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cxnSp macro="">
        <xdr:nvCxnSpPr>
          <xdr:cNvPr id="58" name="Straight Connector 57">
            <a:extLst>
              <a:ext uri="{FF2B5EF4-FFF2-40B4-BE49-F238E27FC236}">
                <a16:creationId xmlns:a16="http://schemas.microsoft.com/office/drawing/2014/main" id="{00000000-0008-0000-0000-00003A000000}"/>
              </a:ext>
            </a:extLst>
          </xdr:cNvPr>
          <xdr:cNvCxnSpPr/>
        </xdr:nvCxnSpPr>
        <xdr:spPr>
          <a:xfrm flipV="1">
            <a:off x="4010026" y="85728"/>
            <a:ext cx="0" cy="1162050"/>
          </a:xfrm>
          <a:prstGeom prst="line">
            <a:avLst/>
          </a:prstGeom>
          <a:noFill/>
          <a:ln w="12700" cap="flat" cmpd="sng" algn="ctr">
            <a:solidFill>
              <a:srgbClr val="666666"/>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cxnSp macro="">
        <xdr:nvCxnSpPr>
          <xdr:cNvPr id="59" name="Straight Arrow Connector 58">
            <a:extLst>
              <a:ext uri="{FF2B5EF4-FFF2-40B4-BE49-F238E27FC236}">
                <a16:creationId xmlns:a16="http://schemas.microsoft.com/office/drawing/2014/main" id="{00000000-0008-0000-0000-00003B000000}"/>
              </a:ext>
            </a:extLst>
          </xdr:cNvPr>
          <xdr:cNvCxnSpPr/>
        </xdr:nvCxnSpPr>
        <xdr:spPr>
          <a:xfrm>
            <a:off x="2428875" y="180974"/>
            <a:ext cx="1552575" cy="0"/>
          </a:xfrm>
          <a:prstGeom prst="straightConnector1">
            <a:avLst/>
          </a:prstGeom>
          <a:noFill/>
          <a:ln w="12700" cap="flat" cmpd="sng" algn="ctr">
            <a:solidFill>
              <a:srgbClr val="666666"/>
            </a:solidFill>
            <a:prstDash val="solid"/>
            <a:miter lim="800000"/>
            <a:headEnd type="triangle"/>
            <a:tailEnd type="triangle"/>
          </a:ln>
          <a:effectLst/>
        </xdr:spPr>
        <xdr:style>
          <a:lnRef idx="1">
            <a:schemeClr val="accent1"/>
          </a:lnRef>
          <a:fillRef idx="0">
            <a:schemeClr val="accent1"/>
          </a:fillRef>
          <a:effectRef idx="0">
            <a:schemeClr val="accent1"/>
          </a:effectRef>
          <a:fontRef idx="minor">
            <a:schemeClr val="tx1"/>
          </a:fontRef>
        </xdr:style>
      </xdr:cxnSp>
      <xdr:sp macro="" textlink="">
        <xdr:nvSpPr>
          <xdr:cNvPr id="60" name="Text Box 2">
            <a:extLst>
              <a:ext uri="{FF2B5EF4-FFF2-40B4-BE49-F238E27FC236}">
                <a16:creationId xmlns:a16="http://schemas.microsoft.com/office/drawing/2014/main" id="{00000000-0008-0000-0000-00003C000000}"/>
              </a:ext>
            </a:extLst>
          </xdr:cNvPr>
          <xdr:cNvSpPr txBox="1">
            <a:spLocks noChangeArrowheads="1"/>
          </xdr:cNvSpPr>
        </xdr:nvSpPr>
        <xdr:spPr bwMode="auto">
          <a:xfrm>
            <a:off x="2999638" y="-432461"/>
            <a:ext cx="263143" cy="415927"/>
          </a:xfrm>
          <a:prstGeom prst="rect">
            <a:avLst/>
          </a:prstGeom>
          <a:solidFill>
            <a:srgbClr val="FFFFFF"/>
          </a:solidFill>
          <a:ln w="9525">
            <a:noFill/>
            <a:miter lim="800000"/>
            <a:headEnd/>
            <a:tailEnd/>
          </a:ln>
        </xdr:spPr>
        <xdr:txBody>
          <a:bodyPr rot="0" vert="horz" wrap="square" lIns="91440" tIns="45720" rIns="91440" bIns="45720" anchor="t" anchorCtr="0">
            <a:noAutofit/>
          </a:bodyPr>
          <a:lstStyle>
            <a:defPPr>
              <a:defRPr lang="en-US"/>
            </a:defPPr>
            <a:lvl1pPr marL="0" algn="l" defTabSz="914400" rtl="0" eaLnBrk="1" latinLnBrk="0" hangingPunct="1">
              <a:defRPr sz="1800" kern="1200">
                <a:solidFill>
                  <a:srgbClr val="666666"/>
                </a:solidFill>
                <a:latin typeface="Arial"/>
              </a:defRPr>
            </a:lvl1pPr>
            <a:lvl2pPr marL="457200" algn="l" defTabSz="914400" rtl="0" eaLnBrk="1" latinLnBrk="0" hangingPunct="1">
              <a:defRPr sz="1800" kern="1200">
                <a:solidFill>
                  <a:srgbClr val="666666"/>
                </a:solidFill>
                <a:latin typeface="Arial"/>
              </a:defRPr>
            </a:lvl2pPr>
            <a:lvl3pPr marL="914400" algn="l" defTabSz="914400" rtl="0" eaLnBrk="1" latinLnBrk="0" hangingPunct="1">
              <a:defRPr sz="1800" kern="1200">
                <a:solidFill>
                  <a:srgbClr val="666666"/>
                </a:solidFill>
                <a:latin typeface="Arial"/>
              </a:defRPr>
            </a:lvl3pPr>
            <a:lvl4pPr marL="1371600" algn="l" defTabSz="914400" rtl="0" eaLnBrk="1" latinLnBrk="0" hangingPunct="1">
              <a:defRPr sz="1800" kern="1200">
                <a:solidFill>
                  <a:srgbClr val="666666"/>
                </a:solidFill>
                <a:latin typeface="Arial"/>
              </a:defRPr>
            </a:lvl4pPr>
            <a:lvl5pPr marL="1828800" algn="l" defTabSz="914400" rtl="0" eaLnBrk="1" latinLnBrk="0" hangingPunct="1">
              <a:defRPr sz="1800" kern="1200">
                <a:solidFill>
                  <a:srgbClr val="666666"/>
                </a:solidFill>
                <a:latin typeface="Arial"/>
              </a:defRPr>
            </a:lvl5pPr>
            <a:lvl6pPr marL="2286000" algn="l" defTabSz="914400" rtl="0" eaLnBrk="1" latinLnBrk="0" hangingPunct="1">
              <a:defRPr sz="1800" kern="1200">
                <a:solidFill>
                  <a:srgbClr val="666666"/>
                </a:solidFill>
                <a:latin typeface="Arial"/>
              </a:defRPr>
            </a:lvl6pPr>
            <a:lvl7pPr marL="2743200" algn="l" defTabSz="914400" rtl="0" eaLnBrk="1" latinLnBrk="0" hangingPunct="1">
              <a:defRPr sz="1800" kern="1200">
                <a:solidFill>
                  <a:srgbClr val="666666"/>
                </a:solidFill>
                <a:latin typeface="Arial"/>
              </a:defRPr>
            </a:lvl7pPr>
            <a:lvl8pPr marL="3200400" algn="l" defTabSz="914400" rtl="0" eaLnBrk="1" latinLnBrk="0" hangingPunct="1">
              <a:defRPr sz="1800" kern="1200">
                <a:solidFill>
                  <a:srgbClr val="666666"/>
                </a:solidFill>
                <a:latin typeface="Arial"/>
              </a:defRPr>
            </a:lvl8pPr>
            <a:lvl9pPr marL="3657600" algn="l" defTabSz="914400" rtl="0" eaLnBrk="1" latinLnBrk="0" hangingPunct="1">
              <a:defRPr sz="1800" kern="1200">
                <a:solidFill>
                  <a:srgbClr val="666666"/>
                </a:solidFill>
                <a:latin typeface="Arial"/>
              </a:defRPr>
            </a:lvl9pPr>
          </a:lstStyle>
          <a:p>
            <a:pPr>
              <a:spcAft>
                <a:spcPts val="0"/>
              </a:spcAft>
            </a:pPr>
            <a:r>
              <a:rPr kumimoji="0" lang="en-US" sz="1100" b="1" i="0" u="none" strike="noStrike" kern="1200" cap="none" spc="0" normalizeH="0" baseline="0" noProof="0">
                <a:ln>
                  <a:noFill/>
                </a:ln>
                <a:solidFill>
                  <a:srgbClr val="666666">
                    <a:lumMod val="75000"/>
                  </a:srgbClr>
                </a:solidFill>
                <a:effectLst/>
                <a:uLnTx/>
                <a:uFillTx/>
                <a:latin typeface="Arial" panose="020B0604020202020204" pitchFamily="34" charset="0"/>
                <a:ea typeface="Times New Roman" panose="02020603050405020304" pitchFamily="18" charset="0"/>
                <a:cs typeface="Times New Roman" panose="02020603050405020304" pitchFamily="18" charset="0"/>
              </a:rPr>
              <a:t>S</a:t>
            </a:r>
            <a:r>
              <a:rPr lang="en-AU" sz="1400">
                <a:effectLst/>
                <a:latin typeface="Times New Roman" panose="02020603050405020304" pitchFamily="18" charset="0"/>
                <a:ea typeface="Times New Roman" panose="02020603050405020304" pitchFamily="18" charset="0"/>
              </a:rPr>
              <a:t> </a:t>
            </a:r>
            <a:endParaRPr lang="en-AU" sz="1100">
              <a:effectLst/>
              <a:latin typeface="Times New Roman" panose="02020603050405020304" pitchFamily="18" charset="0"/>
              <a:ea typeface="Times New Roman" panose="02020603050405020304" pitchFamily="18" charset="0"/>
            </a:endParaRPr>
          </a:p>
        </xdr:txBody>
      </xdr:sp>
      <xdr:sp macro="" textlink="">
        <xdr:nvSpPr>
          <xdr:cNvPr id="61" name="Text Box 2">
            <a:extLst>
              <a:ext uri="{FF2B5EF4-FFF2-40B4-BE49-F238E27FC236}">
                <a16:creationId xmlns:a16="http://schemas.microsoft.com/office/drawing/2014/main" id="{00000000-0008-0000-0000-00003D000000}"/>
              </a:ext>
            </a:extLst>
          </xdr:cNvPr>
          <xdr:cNvSpPr txBox="1">
            <a:spLocks noChangeArrowheads="1"/>
          </xdr:cNvSpPr>
        </xdr:nvSpPr>
        <xdr:spPr bwMode="auto">
          <a:xfrm>
            <a:off x="1333500" y="-426779"/>
            <a:ext cx="263143" cy="415927"/>
          </a:xfrm>
          <a:prstGeom prst="rect">
            <a:avLst/>
          </a:prstGeom>
          <a:solidFill>
            <a:srgbClr val="FFFFFF"/>
          </a:solidFill>
          <a:ln w="9525">
            <a:noFill/>
            <a:miter lim="800000"/>
            <a:headEnd/>
            <a:tailEnd/>
          </a:ln>
        </xdr:spPr>
        <xdr:txBody>
          <a:bodyPr rot="0" vert="horz" wrap="square" lIns="91440" tIns="45720" rIns="91440" bIns="45720" anchor="t" anchorCtr="0">
            <a:noAutofit/>
          </a:bodyPr>
          <a:lstStyle>
            <a:defPPr>
              <a:defRPr lang="en-US"/>
            </a:defPPr>
            <a:lvl1pPr marL="0" algn="l" defTabSz="914400" rtl="0" eaLnBrk="1" latinLnBrk="0" hangingPunct="1">
              <a:defRPr sz="1800" kern="1200">
                <a:solidFill>
                  <a:srgbClr val="666666"/>
                </a:solidFill>
                <a:latin typeface="Arial"/>
              </a:defRPr>
            </a:lvl1pPr>
            <a:lvl2pPr marL="457200" algn="l" defTabSz="914400" rtl="0" eaLnBrk="1" latinLnBrk="0" hangingPunct="1">
              <a:defRPr sz="1800" kern="1200">
                <a:solidFill>
                  <a:srgbClr val="666666"/>
                </a:solidFill>
                <a:latin typeface="Arial"/>
              </a:defRPr>
            </a:lvl2pPr>
            <a:lvl3pPr marL="914400" algn="l" defTabSz="914400" rtl="0" eaLnBrk="1" latinLnBrk="0" hangingPunct="1">
              <a:defRPr sz="1800" kern="1200">
                <a:solidFill>
                  <a:srgbClr val="666666"/>
                </a:solidFill>
                <a:latin typeface="Arial"/>
              </a:defRPr>
            </a:lvl3pPr>
            <a:lvl4pPr marL="1371600" algn="l" defTabSz="914400" rtl="0" eaLnBrk="1" latinLnBrk="0" hangingPunct="1">
              <a:defRPr sz="1800" kern="1200">
                <a:solidFill>
                  <a:srgbClr val="666666"/>
                </a:solidFill>
                <a:latin typeface="Arial"/>
              </a:defRPr>
            </a:lvl4pPr>
            <a:lvl5pPr marL="1828800" algn="l" defTabSz="914400" rtl="0" eaLnBrk="1" latinLnBrk="0" hangingPunct="1">
              <a:defRPr sz="1800" kern="1200">
                <a:solidFill>
                  <a:srgbClr val="666666"/>
                </a:solidFill>
                <a:latin typeface="Arial"/>
              </a:defRPr>
            </a:lvl5pPr>
            <a:lvl6pPr marL="2286000" algn="l" defTabSz="914400" rtl="0" eaLnBrk="1" latinLnBrk="0" hangingPunct="1">
              <a:defRPr sz="1800" kern="1200">
                <a:solidFill>
                  <a:srgbClr val="666666"/>
                </a:solidFill>
                <a:latin typeface="Arial"/>
              </a:defRPr>
            </a:lvl6pPr>
            <a:lvl7pPr marL="2743200" algn="l" defTabSz="914400" rtl="0" eaLnBrk="1" latinLnBrk="0" hangingPunct="1">
              <a:defRPr sz="1800" kern="1200">
                <a:solidFill>
                  <a:srgbClr val="666666"/>
                </a:solidFill>
                <a:latin typeface="Arial"/>
              </a:defRPr>
            </a:lvl7pPr>
            <a:lvl8pPr marL="3200400" algn="l" defTabSz="914400" rtl="0" eaLnBrk="1" latinLnBrk="0" hangingPunct="1">
              <a:defRPr sz="1800" kern="1200">
                <a:solidFill>
                  <a:srgbClr val="666666"/>
                </a:solidFill>
                <a:latin typeface="Arial"/>
              </a:defRPr>
            </a:lvl8pPr>
            <a:lvl9pPr marL="3657600" algn="l" defTabSz="914400" rtl="0" eaLnBrk="1" latinLnBrk="0" hangingPunct="1">
              <a:defRPr sz="1800" kern="1200">
                <a:solidFill>
                  <a:srgbClr val="666666"/>
                </a:solidFill>
                <a:latin typeface="Arial"/>
              </a:defRPr>
            </a:lvl9pPr>
          </a:lstStyle>
          <a:p>
            <a:pPr>
              <a:spcAft>
                <a:spcPts val="0"/>
              </a:spcAft>
            </a:pPr>
            <a:r>
              <a:rPr kumimoji="0" lang="en-US" sz="1100" b="1" i="0" u="none" strike="noStrike" kern="1200" cap="none" spc="0" normalizeH="0" baseline="0" noProof="0">
                <a:ln>
                  <a:noFill/>
                </a:ln>
                <a:solidFill>
                  <a:srgbClr val="666666">
                    <a:lumMod val="75000"/>
                  </a:srgbClr>
                </a:solidFill>
                <a:effectLst/>
                <a:uLnTx/>
                <a:uFillTx/>
                <a:latin typeface="Arial" panose="020B0604020202020204" pitchFamily="34" charset="0"/>
                <a:ea typeface="Times New Roman" panose="02020603050405020304" pitchFamily="18" charset="0"/>
                <a:cs typeface="Times New Roman" panose="02020603050405020304" pitchFamily="18" charset="0"/>
              </a:rPr>
              <a:t>S</a:t>
            </a:r>
            <a:endParaRPr lang="en-AU" sz="1100">
              <a:solidFill>
                <a:schemeClr val="bg2">
                  <a:lumMod val="50000"/>
                </a:schemeClr>
              </a:solidFill>
              <a:effectLst/>
              <a:latin typeface="Arial" panose="020B0604020202020204" pitchFamily="34" charset="0"/>
              <a:ea typeface="Times New Roman" panose="02020603050405020304" pitchFamily="18" charset="0"/>
              <a:cs typeface="Arial" panose="020B0604020202020204" pitchFamily="34" charset="0"/>
            </a:endParaRPr>
          </a:p>
        </xdr:txBody>
      </xdr:sp>
    </xdr:grpSp>
    <xdr:clientData/>
  </xdr:twoCellAnchor>
  <xdr:twoCellAnchor>
    <xdr:from>
      <xdr:col>7</xdr:col>
      <xdr:colOff>1502836</xdr:colOff>
      <xdr:row>35</xdr:row>
      <xdr:rowOff>58207</xdr:rowOff>
    </xdr:from>
    <xdr:to>
      <xdr:col>9</xdr:col>
      <xdr:colOff>941919</xdr:colOff>
      <xdr:row>40</xdr:row>
      <xdr:rowOff>52916</xdr:rowOff>
    </xdr:to>
    <xdr:grpSp>
      <xdr:nvGrpSpPr>
        <xdr:cNvPr id="73" name="Group 72">
          <a:extLst>
            <a:ext uri="{FF2B5EF4-FFF2-40B4-BE49-F238E27FC236}">
              <a16:creationId xmlns:a16="http://schemas.microsoft.com/office/drawing/2014/main" id="{00000000-0008-0000-0000-000049000000}"/>
            </a:ext>
          </a:extLst>
        </xdr:cNvPr>
        <xdr:cNvGrpSpPr/>
      </xdr:nvGrpSpPr>
      <xdr:grpSpPr>
        <a:xfrm>
          <a:off x="4900086" y="7011457"/>
          <a:ext cx="2447396" cy="867834"/>
          <a:chOff x="0" y="0"/>
          <a:chExt cx="2202236" cy="616649"/>
        </a:xfrm>
      </xdr:grpSpPr>
      <xdr:sp macro="" textlink="">
        <xdr:nvSpPr>
          <xdr:cNvPr id="74" name="Rectangle 73">
            <a:extLst>
              <a:ext uri="{FF2B5EF4-FFF2-40B4-BE49-F238E27FC236}">
                <a16:creationId xmlns:a16="http://schemas.microsoft.com/office/drawing/2014/main" id="{00000000-0008-0000-0000-00004A000000}"/>
              </a:ext>
            </a:extLst>
          </xdr:cNvPr>
          <xdr:cNvSpPr/>
        </xdr:nvSpPr>
        <xdr:spPr>
          <a:xfrm>
            <a:off x="0" y="94087"/>
            <a:ext cx="1955260" cy="72958"/>
          </a:xfrm>
          <a:prstGeom prst="rect">
            <a:avLst/>
          </a:prstGeom>
          <a:solidFill>
            <a:srgbClr val="E98300"/>
          </a:solidFill>
          <a:ln w="12700" cap="flat" cmpd="sng" algn="ctr">
            <a:solidFill>
              <a:srgbClr val="000000"/>
            </a:solidFill>
            <a:prstDash val="solid"/>
            <a:miter lim="800000"/>
          </a:ln>
          <a:effectLst/>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rgbClr val="FFFFFF"/>
                </a:solidFill>
                <a:latin typeface="Arial"/>
              </a:defRPr>
            </a:lvl1pPr>
            <a:lvl2pPr marL="457200" algn="l" defTabSz="914400" rtl="0" eaLnBrk="1" latinLnBrk="0" hangingPunct="1">
              <a:defRPr sz="1800" kern="1200">
                <a:solidFill>
                  <a:srgbClr val="FFFFFF"/>
                </a:solidFill>
                <a:latin typeface="Arial"/>
              </a:defRPr>
            </a:lvl2pPr>
            <a:lvl3pPr marL="914400" algn="l" defTabSz="914400" rtl="0" eaLnBrk="1" latinLnBrk="0" hangingPunct="1">
              <a:defRPr sz="1800" kern="1200">
                <a:solidFill>
                  <a:srgbClr val="FFFFFF"/>
                </a:solidFill>
                <a:latin typeface="Arial"/>
              </a:defRPr>
            </a:lvl3pPr>
            <a:lvl4pPr marL="1371600" algn="l" defTabSz="914400" rtl="0" eaLnBrk="1" latinLnBrk="0" hangingPunct="1">
              <a:defRPr sz="1800" kern="1200">
                <a:solidFill>
                  <a:srgbClr val="FFFFFF"/>
                </a:solidFill>
                <a:latin typeface="Arial"/>
              </a:defRPr>
            </a:lvl4pPr>
            <a:lvl5pPr marL="1828800" algn="l" defTabSz="914400" rtl="0" eaLnBrk="1" latinLnBrk="0" hangingPunct="1">
              <a:defRPr sz="1800" kern="1200">
                <a:solidFill>
                  <a:srgbClr val="FFFFFF"/>
                </a:solidFill>
                <a:latin typeface="Arial"/>
              </a:defRPr>
            </a:lvl5pPr>
            <a:lvl6pPr marL="2286000" algn="l" defTabSz="914400" rtl="0" eaLnBrk="1" latinLnBrk="0" hangingPunct="1">
              <a:defRPr sz="1800" kern="1200">
                <a:solidFill>
                  <a:srgbClr val="FFFFFF"/>
                </a:solidFill>
                <a:latin typeface="Arial"/>
              </a:defRPr>
            </a:lvl6pPr>
            <a:lvl7pPr marL="2743200" algn="l" defTabSz="914400" rtl="0" eaLnBrk="1" latinLnBrk="0" hangingPunct="1">
              <a:defRPr sz="1800" kern="1200">
                <a:solidFill>
                  <a:srgbClr val="FFFFFF"/>
                </a:solidFill>
                <a:latin typeface="Arial"/>
              </a:defRPr>
            </a:lvl7pPr>
            <a:lvl8pPr marL="3200400" algn="l" defTabSz="914400" rtl="0" eaLnBrk="1" latinLnBrk="0" hangingPunct="1">
              <a:defRPr sz="1800" kern="1200">
                <a:solidFill>
                  <a:srgbClr val="FFFFFF"/>
                </a:solidFill>
                <a:latin typeface="Arial"/>
              </a:defRPr>
            </a:lvl8pPr>
            <a:lvl9pPr marL="3657600" algn="l" defTabSz="914400" rtl="0" eaLnBrk="1" latinLnBrk="0" hangingPunct="1">
              <a:defRPr sz="1800" kern="1200">
                <a:solidFill>
                  <a:srgbClr val="FFFFFF"/>
                </a:solidFill>
                <a:latin typeface="Arial"/>
              </a:defRPr>
            </a:lvl9pPr>
          </a:lstStyle>
          <a:p>
            <a:endParaRPr lang="en-AU"/>
          </a:p>
        </xdr:txBody>
      </xdr:sp>
      <xdr:sp macro="" textlink="">
        <xdr:nvSpPr>
          <xdr:cNvPr id="75" name="Rectangle 74">
            <a:extLst>
              <a:ext uri="{FF2B5EF4-FFF2-40B4-BE49-F238E27FC236}">
                <a16:creationId xmlns:a16="http://schemas.microsoft.com/office/drawing/2014/main" id="{00000000-0008-0000-0000-00004B000000}"/>
              </a:ext>
            </a:extLst>
          </xdr:cNvPr>
          <xdr:cNvSpPr/>
        </xdr:nvSpPr>
        <xdr:spPr>
          <a:xfrm>
            <a:off x="126428" y="38223"/>
            <a:ext cx="1955260" cy="72958"/>
          </a:xfrm>
          <a:prstGeom prst="rect">
            <a:avLst/>
          </a:prstGeom>
          <a:solidFill>
            <a:srgbClr val="E98300"/>
          </a:solidFill>
          <a:ln w="12700" cap="flat" cmpd="sng" algn="ctr">
            <a:solidFill>
              <a:srgbClr val="000000"/>
            </a:solidFill>
            <a:prstDash val="solid"/>
            <a:miter lim="800000"/>
          </a:ln>
          <a:effectLst/>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rgbClr val="FFFFFF"/>
                </a:solidFill>
                <a:latin typeface="Arial"/>
              </a:defRPr>
            </a:lvl1pPr>
            <a:lvl2pPr marL="457200" algn="l" defTabSz="914400" rtl="0" eaLnBrk="1" latinLnBrk="0" hangingPunct="1">
              <a:defRPr sz="1800" kern="1200">
                <a:solidFill>
                  <a:srgbClr val="FFFFFF"/>
                </a:solidFill>
                <a:latin typeface="Arial"/>
              </a:defRPr>
            </a:lvl2pPr>
            <a:lvl3pPr marL="914400" algn="l" defTabSz="914400" rtl="0" eaLnBrk="1" latinLnBrk="0" hangingPunct="1">
              <a:defRPr sz="1800" kern="1200">
                <a:solidFill>
                  <a:srgbClr val="FFFFFF"/>
                </a:solidFill>
                <a:latin typeface="Arial"/>
              </a:defRPr>
            </a:lvl3pPr>
            <a:lvl4pPr marL="1371600" algn="l" defTabSz="914400" rtl="0" eaLnBrk="1" latinLnBrk="0" hangingPunct="1">
              <a:defRPr sz="1800" kern="1200">
                <a:solidFill>
                  <a:srgbClr val="FFFFFF"/>
                </a:solidFill>
                <a:latin typeface="Arial"/>
              </a:defRPr>
            </a:lvl4pPr>
            <a:lvl5pPr marL="1828800" algn="l" defTabSz="914400" rtl="0" eaLnBrk="1" latinLnBrk="0" hangingPunct="1">
              <a:defRPr sz="1800" kern="1200">
                <a:solidFill>
                  <a:srgbClr val="FFFFFF"/>
                </a:solidFill>
                <a:latin typeface="Arial"/>
              </a:defRPr>
            </a:lvl5pPr>
            <a:lvl6pPr marL="2286000" algn="l" defTabSz="914400" rtl="0" eaLnBrk="1" latinLnBrk="0" hangingPunct="1">
              <a:defRPr sz="1800" kern="1200">
                <a:solidFill>
                  <a:srgbClr val="FFFFFF"/>
                </a:solidFill>
                <a:latin typeface="Arial"/>
              </a:defRPr>
            </a:lvl6pPr>
            <a:lvl7pPr marL="2743200" algn="l" defTabSz="914400" rtl="0" eaLnBrk="1" latinLnBrk="0" hangingPunct="1">
              <a:defRPr sz="1800" kern="1200">
                <a:solidFill>
                  <a:srgbClr val="FFFFFF"/>
                </a:solidFill>
                <a:latin typeface="Arial"/>
              </a:defRPr>
            </a:lvl7pPr>
            <a:lvl8pPr marL="3200400" algn="l" defTabSz="914400" rtl="0" eaLnBrk="1" latinLnBrk="0" hangingPunct="1">
              <a:defRPr sz="1800" kern="1200">
                <a:solidFill>
                  <a:srgbClr val="FFFFFF"/>
                </a:solidFill>
                <a:latin typeface="Arial"/>
              </a:defRPr>
            </a:lvl8pPr>
            <a:lvl9pPr marL="3657600" algn="l" defTabSz="914400" rtl="0" eaLnBrk="1" latinLnBrk="0" hangingPunct="1">
              <a:defRPr sz="1800" kern="1200">
                <a:solidFill>
                  <a:srgbClr val="FFFFFF"/>
                </a:solidFill>
                <a:latin typeface="Arial"/>
              </a:defRPr>
            </a:lvl9pPr>
          </a:lstStyle>
          <a:p>
            <a:endParaRPr lang="en-AU"/>
          </a:p>
        </xdr:txBody>
      </xdr:sp>
      <xdr:sp macro="" textlink="">
        <xdr:nvSpPr>
          <xdr:cNvPr id="76" name="Rectangle 75">
            <a:extLst>
              <a:ext uri="{FF2B5EF4-FFF2-40B4-BE49-F238E27FC236}">
                <a16:creationId xmlns:a16="http://schemas.microsoft.com/office/drawing/2014/main" id="{00000000-0008-0000-0000-00004C000000}"/>
              </a:ext>
            </a:extLst>
          </xdr:cNvPr>
          <xdr:cNvSpPr/>
        </xdr:nvSpPr>
        <xdr:spPr>
          <a:xfrm>
            <a:off x="246976" y="94087"/>
            <a:ext cx="1955260" cy="72958"/>
          </a:xfrm>
          <a:prstGeom prst="rect">
            <a:avLst/>
          </a:prstGeom>
          <a:solidFill>
            <a:srgbClr val="E98300"/>
          </a:solidFill>
          <a:ln w="12700" cap="flat" cmpd="sng" algn="ctr">
            <a:solidFill>
              <a:srgbClr val="000000"/>
            </a:solidFill>
            <a:prstDash val="solid"/>
            <a:miter lim="800000"/>
          </a:ln>
          <a:effectLst/>
        </xdr:spPr>
        <xdr:style>
          <a:lnRef idx="2">
            <a:schemeClr val="accent6">
              <a:shade val="50000"/>
            </a:schemeClr>
          </a:lnRef>
          <a:fillRef idx="1">
            <a:schemeClr val="accent6"/>
          </a:fillRef>
          <a:effectRef idx="0">
            <a:schemeClr val="accent6"/>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rgbClr val="FFFFFF"/>
                </a:solidFill>
                <a:latin typeface="Arial"/>
              </a:defRPr>
            </a:lvl1pPr>
            <a:lvl2pPr marL="457200" algn="l" defTabSz="914400" rtl="0" eaLnBrk="1" latinLnBrk="0" hangingPunct="1">
              <a:defRPr sz="1800" kern="1200">
                <a:solidFill>
                  <a:srgbClr val="FFFFFF"/>
                </a:solidFill>
                <a:latin typeface="Arial"/>
              </a:defRPr>
            </a:lvl2pPr>
            <a:lvl3pPr marL="914400" algn="l" defTabSz="914400" rtl="0" eaLnBrk="1" latinLnBrk="0" hangingPunct="1">
              <a:defRPr sz="1800" kern="1200">
                <a:solidFill>
                  <a:srgbClr val="FFFFFF"/>
                </a:solidFill>
                <a:latin typeface="Arial"/>
              </a:defRPr>
            </a:lvl3pPr>
            <a:lvl4pPr marL="1371600" algn="l" defTabSz="914400" rtl="0" eaLnBrk="1" latinLnBrk="0" hangingPunct="1">
              <a:defRPr sz="1800" kern="1200">
                <a:solidFill>
                  <a:srgbClr val="FFFFFF"/>
                </a:solidFill>
                <a:latin typeface="Arial"/>
              </a:defRPr>
            </a:lvl4pPr>
            <a:lvl5pPr marL="1828800" algn="l" defTabSz="914400" rtl="0" eaLnBrk="1" latinLnBrk="0" hangingPunct="1">
              <a:defRPr sz="1800" kern="1200">
                <a:solidFill>
                  <a:srgbClr val="FFFFFF"/>
                </a:solidFill>
                <a:latin typeface="Arial"/>
              </a:defRPr>
            </a:lvl5pPr>
            <a:lvl6pPr marL="2286000" algn="l" defTabSz="914400" rtl="0" eaLnBrk="1" latinLnBrk="0" hangingPunct="1">
              <a:defRPr sz="1800" kern="1200">
                <a:solidFill>
                  <a:srgbClr val="FFFFFF"/>
                </a:solidFill>
                <a:latin typeface="Arial"/>
              </a:defRPr>
            </a:lvl6pPr>
            <a:lvl7pPr marL="2743200" algn="l" defTabSz="914400" rtl="0" eaLnBrk="1" latinLnBrk="0" hangingPunct="1">
              <a:defRPr sz="1800" kern="1200">
                <a:solidFill>
                  <a:srgbClr val="FFFFFF"/>
                </a:solidFill>
                <a:latin typeface="Arial"/>
              </a:defRPr>
            </a:lvl7pPr>
            <a:lvl8pPr marL="3200400" algn="l" defTabSz="914400" rtl="0" eaLnBrk="1" latinLnBrk="0" hangingPunct="1">
              <a:defRPr sz="1800" kern="1200">
                <a:solidFill>
                  <a:srgbClr val="FFFFFF"/>
                </a:solidFill>
                <a:latin typeface="Arial"/>
              </a:defRPr>
            </a:lvl8pPr>
            <a:lvl9pPr marL="3657600" algn="l" defTabSz="914400" rtl="0" eaLnBrk="1" latinLnBrk="0" hangingPunct="1">
              <a:defRPr sz="1800" kern="1200">
                <a:solidFill>
                  <a:srgbClr val="FFFFFF"/>
                </a:solidFill>
                <a:latin typeface="Arial"/>
              </a:defRPr>
            </a:lvl9pPr>
          </a:lstStyle>
          <a:p>
            <a:endParaRPr lang="en-AU"/>
          </a:p>
        </xdr:txBody>
      </xdr:sp>
      <xdr:sp macro="" textlink="">
        <xdr:nvSpPr>
          <xdr:cNvPr id="77" name="Rectangle: Rounded Corners 76">
            <a:extLst>
              <a:ext uri="{FF2B5EF4-FFF2-40B4-BE49-F238E27FC236}">
                <a16:creationId xmlns:a16="http://schemas.microsoft.com/office/drawing/2014/main" id="{00000000-0008-0000-0000-00004D000000}"/>
              </a:ext>
            </a:extLst>
          </xdr:cNvPr>
          <xdr:cNvSpPr/>
        </xdr:nvSpPr>
        <xdr:spPr>
          <a:xfrm>
            <a:off x="344002" y="0"/>
            <a:ext cx="102140" cy="204281"/>
          </a:xfrm>
          <a:prstGeom prst="roundRect">
            <a:avLst/>
          </a:prstGeom>
          <a:solidFill>
            <a:srgbClr val="666666"/>
          </a:solidFill>
          <a:ln w="12700" cap="flat" cmpd="sng" algn="ctr">
            <a:solidFill>
              <a:srgbClr val="666666">
                <a:shade val="50000"/>
              </a:srgbClr>
            </a:solidFill>
            <a:prstDash val="solid"/>
            <a:miter lim="800000"/>
          </a:ln>
          <a:effectLst/>
        </xdr:spPr>
        <xdr:style>
          <a:lnRef idx="2">
            <a:schemeClr val="accent2">
              <a:shade val="50000"/>
            </a:schemeClr>
          </a:lnRef>
          <a:fillRef idx="1">
            <a:schemeClr val="accent2"/>
          </a:fillRef>
          <a:effectRef idx="0">
            <a:schemeClr val="accent2"/>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rgbClr val="FFFFFF"/>
                </a:solidFill>
                <a:latin typeface="Arial"/>
              </a:defRPr>
            </a:lvl1pPr>
            <a:lvl2pPr marL="457200" algn="l" defTabSz="914400" rtl="0" eaLnBrk="1" latinLnBrk="0" hangingPunct="1">
              <a:defRPr sz="1800" kern="1200">
                <a:solidFill>
                  <a:srgbClr val="FFFFFF"/>
                </a:solidFill>
                <a:latin typeface="Arial"/>
              </a:defRPr>
            </a:lvl2pPr>
            <a:lvl3pPr marL="914400" algn="l" defTabSz="914400" rtl="0" eaLnBrk="1" latinLnBrk="0" hangingPunct="1">
              <a:defRPr sz="1800" kern="1200">
                <a:solidFill>
                  <a:srgbClr val="FFFFFF"/>
                </a:solidFill>
                <a:latin typeface="Arial"/>
              </a:defRPr>
            </a:lvl3pPr>
            <a:lvl4pPr marL="1371600" algn="l" defTabSz="914400" rtl="0" eaLnBrk="1" latinLnBrk="0" hangingPunct="1">
              <a:defRPr sz="1800" kern="1200">
                <a:solidFill>
                  <a:srgbClr val="FFFFFF"/>
                </a:solidFill>
                <a:latin typeface="Arial"/>
              </a:defRPr>
            </a:lvl4pPr>
            <a:lvl5pPr marL="1828800" algn="l" defTabSz="914400" rtl="0" eaLnBrk="1" latinLnBrk="0" hangingPunct="1">
              <a:defRPr sz="1800" kern="1200">
                <a:solidFill>
                  <a:srgbClr val="FFFFFF"/>
                </a:solidFill>
                <a:latin typeface="Arial"/>
              </a:defRPr>
            </a:lvl5pPr>
            <a:lvl6pPr marL="2286000" algn="l" defTabSz="914400" rtl="0" eaLnBrk="1" latinLnBrk="0" hangingPunct="1">
              <a:defRPr sz="1800" kern="1200">
                <a:solidFill>
                  <a:srgbClr val="FFFFFF"/>
                </a:solidFill>
                <a:latin typeface="Arial"/>
              </a:defRPr>
            </a:lvl6pPr>
            <a:lvl7pPr marL="2743200" algn="l" defTabSz="914400" rtl="0" eaLnBrk="1" latinLnBrk="0" hangingPunct="1">
              <a:defRPr sz="1800" kern="1200">
                <a:solidFill>
                  <a:srgbClr val="FFFFFF"/>
                </a:solidFill>
                <a:latin typeface="Arial"/>
              </a:defRPr>
            </a:lvl7pPr>
            <a:lvl8pPr marL="3200400" algn="l" defTabSz="914400" rtl="0" eaLnBrk="1" latinLnBrk="0" hangingPunct="1">
              <a:defRPr sz="1800" kern="1200">
                <a:solidFill>
                  <a:srgbClr val="FFFFFF"/>
                </a:solidFill>
                <a:latin typeface="Arial"/>
              </a:defRPr>
            </a:lvl8pPr>
            <a:lvl9pPr marL="3657600" algn="l" defTabSz="914400" rtl="0" eaLnBrk="1" latinLnBrk="0" hangingPunct="1">
              <a:defRPr sz="1800" kern="1200">
                <a:solidFill>
                  <a:srgbClr val="FFFFFF"/>
                </a:solidFill>
                <a:latin typeface="Arial"/>
              </a:defRPr>
            </a:lvl9pPr>
          </a:lstStyle>
          <a:p>
            <a:endParaRPr lang="en-AU"/>
          </a:p>
        </xdr:txBody>
      </xdr:sp>
      <xdr:sp macro="" textlink="">
        <xdr:nvSpPr>
          <xdr:cNvPr id="78" name="Rectangle: Rounded Corners 77">
            <a:extLst>
              <a:ext uri="{FF2B5EF4-FFF2-40B4-BE49-F238E27FC236}">
                <a16:creationId xmlns:a16="http://schemas.microsoft.com/office/drawing/2014/main" id="{00000000-0008-0000-0000-00004E000000}"/>
              </a:ext>
            </a:extLst>
          </xdr:cNvPr>
          <xdr:cNvSpPr/>
        </xdr:nvSpPr>
        <xdr:spPr>
          <a:xfrm>
            <a:off x="1079051" y="8821"/>
            <a:ext cx="102140" cy="204281"/>
          </a:xfrm>
          <a:prstGeom prst="roundRect">
            <a:avLst/>
          </a:prstGeom>
          <a:solidFill>
            <a:srgbClr val="666666"/>
          </a:solidFill>
          <a:ln w="12700" cap="flat" cmpd="sng" algn="ctr">
            <a:solidFill>
              <a:srgbClr val="666666">
                <a:shade val="50000"/>
              </a:srgbClr>
            </a:solidFill>
            <a:prstDash val="solid"/>
            <a:miter lim="800000"/>
          </a:ln>
          <a:effectLst/>
        </xdr:spPr>
        <xdr:style>
          <a:lnRef idx="2">
            <a:schemeClr val="accent2">
              <a:shade val="50000"/>
            </a:schemeClr>
          </a:lnRef>
          <a:fillRef idx="1">
            <a:schemeClr val="accent2"/>
          </a:fillRef>
          <a:effectRef idx="0">
            <a:schemeClr val="accent2"/>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rgbClr val="FFFFFF"/>
                </a:solidFill>
                <a:latin typeface="Arial"/>
              </a:defRPr>
            </a:lvl1pPr>
            <a:lvl2pPr marL="457200" algn="l" defTabSz="914400" rtl="0" eaLnBrk="1" latinLnBrk="0" hangingPunct="1">
              <a:defRPr sz="1800" kern="1200">
                <a:solidFill>
                  <a:srgbClr val="FFFFFF"/>
                </a:solidFill>
                <a:latin typeface="Arial"/>
              </a:defRPr>
            </a:lvl2pPr>
            <a:lvl3pPr marL="914400" algn="l" defTabSz="914400" rtl="0" eaLnBrk="1" latinLnBrk="0" hangingPunct="1">
              <a:defRPr sz="1800" kern="1200">
                <a:solidFill>
                  <a:srgbClr val="FFFFFF"/>
                </a:solidFill>
                <a:latin typeface="Arial"/>
              </a:defRPr>
            </a:lvl3pPr>
            <a:lvl4pPr marL="1371600" algn="l" defTabSz="914400" rtl="0" eaLnBrk="1" latinLnBrk="0" hangingPunct="1">
              <a:defRPr sz="1800" kern="1200">
                <a:solidFill>
                  <a:srgbClr val="FFFFFF"/>
                </a:solidFill>
                <a:latin typeface="Arial"/>
              </a:defRPr>
            </a:lvl4pPr>
            <a:lvl5pPr marL="1828800" algn="l" defTabSz="914400" rtl="0" eaLnBrk="1" latinLnBrk="0" hangingPunct="1">
              <a:defRPr sz="1800" kern="1200">
                <a:solidFill>
                  <a:srgbClr val="FFFFFF"/>
                </a:solidFill>
                <a:latin typeface="Arial"/>
              </a:defRPr>
            </a:lvl5pPr>
            <a:lvl6pPr marL="2286000" algn="l" defTabSz="914400" rtl="0" eaLnBrk="1" latinLnBrk="0" hangingPunct="1">
              <a:defRPr sz="1800" kern="1200">
                <a:solidFill>
                  <a:srgbClr val="FFFFFF"/>
                </a:solidFill>
                <a:latin typeface="Arial"/>
              </a:defRPr>
            </a:lvl6pPr>
            <a:lvl7pPr marL="2743200" algn="l" defTabSz="914400" rtl="0" eaLnBrk="1" latinLnBrk="0" hangingPunct="1">
              <a:defRPr sz="1800" kern="1200">
                <a:solidFill>
                  <a:srgbClr val="FFFFFF"/>
                </a:solidFill>
                <a:latin typeface="Arial"/>
              </a:defRPr>
            </a:lvl7pPr>
            <a:lvl8pPr marL="3200400" algn="l" defTabSz="914400" rtl="0" eaLnBrk="1" latinLnBrk="0" hangingPunct="1">
              <a:defRPr sz="1800" kern="1200">
                <a:solidFill>
                  <a:srgbClr val="FFFFFF"/>
                </a:solidFill>
                <a:latin typeface="Arial"/>
              </a:defRPr>
            </a:lvl8pPr>
            <a:lvl9pPr marL="3657600" algn="l" defTabSz="914400" rtl="0" eaLnBrk="1" latinLnBrk="0" hangingPunct="1">
              <a:defRPr sz="1800" kern="1200">
                <a:solidFill>
                  <a:srgbClr val="FFFFFF"/>
                </a:solidFill>
                <a:latin typeface="Arial"/>
              </a:defRPr>
            </a:lvl9pPr>
          </a:lstStyle>
          <a:p>
            <a:endParaRPr lang="en-AU"/>
          </a:p>
        </xdr:txBody>
      </xdr:sp>
      <xdr:sp macro="" textlink="">
        <xdr:nvSpPr>
          <xdr:cNvPr id="79" name="Rectangle: Rounded Corners 78">
            <a:extLst>
              <a:ext uri="{FF2B5EF4-FFF2-40B4-BE49-F238E27FC236}">
                <a16:creationId xmlns:a16="http://schemas.microsoft.com/office/drawing/2014/main" id="{00000000-0008-0000-0000-00004F000000}"/>
              </a:ext>
            </a:extLst>
          </xdr:cNvPr>
          <xdr:cNvSpPr/>
        </xdr:nvSpPr>
        <xdr:spPr>
          <a:xfrm>
            <a:off x="1784697" y="8821"/>
            <a:ext cx="102140" cy="204281"/>
          </a:xfrm>
          <a:prstGeom prst="roundRect">
            <a:avLst/>
          </a:prstGeom>
          <a:solidFill>
            <a:srgbClr val="666666"/>
          </a:solidFill>
          <a:ln w="12700" cap="flat" cmpd="sng" algn="ctr">
            <a:solidFill>
              <a:srgbClr val="666666">
                <a:shade val="50000"/>
              </a:srgbClr>
            </a:solidFill>
            <a:prstDash val="solid"/>
            <a:miter lim="800000"/>
          </a:ln>
          <a:effectLst/>
        </xdr:spPr>
        <xdr:style>
          <a:lnRef idx="2">
            <a:schemeClr val="accent2">
              <a:shade val="50000"/>
            </a:schemeClr>
          </a:lnRef>
          <a:fillRef idx="1">
            <a:schemeClr val="accent2"/>
          </a:fillRef>
          <a:effectRef idx="0">
            <a:schemeClr val="accent2"/>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rgbClr val="FFFFFF"/>
                </a:solidFill>
                <a:latin typeface="Arial"/>
              </a:defRPr>
            </a:lvl1pPr>
            <a:lvl2pPr marL="457200" algn="l" defTabSz="914400" rtl="0" eaLnBrk="1" latinLnBrk="0" hangingPunct="1">
              <a:defRPr sz="1800" kern="1200">
                <a:solidFill>
                  <a:srgbClr val="FFFFFF"/>
                </a:solidFill>
                <a:latin typeface="Arial"/>
              </a:defRPr>
            </a:lvl2pPr>
            <a:lvl3pPr marL="914400" algn="l" defTabSz="914400" rtl="0" eaLnBrk="1" latinLnBrk="0" hangingPunct="1">
              <a:defRPr sz="1800" kern="1200">
                <a:solidFill>
                  <a:srgbClr val="FFFFFF"/>
                </a:solidFill>
                <a:latin typeface="Arial"/>
              </a:defRPr>
            </a:lvl3pPr>
            <a:lvl4pPr marL="1371600" algn="l" defTabSz="914400" rtl="0" eaLnBrk="1" latinLnBrk="0" hangingPunct="1">
              <a:defRPr sz="1800" kern="1200">
                <a:solidFill>
                  <a:srgbClr val="FFFFFF"/>
                </a:solidFill>
                <a:latin typeface="Arial"/>
              </a:defRPr>
            </a:lvl4pPr>
            <a:lvl5pPr marL="1828800" algn="l" defTabSz="914400" rtl="0" eaLnBrk="1" latinLnBrk="0" hangingPunct="1">
              <a:defRPr sz="1800" kern="1200">
                <a:solidFill>
                  <a:srgbClr val="FFFFFF"/>
                </a:solidFill>
                <a:latin typeface="Arial"/>
              </a:defRPr>
            </a:lvl5pPr>
            <a:lvl6pPr marL="2286000" algn="l" defTabSz="914400" rtl="0" eaLnBrk="1" latinLnBrk="0" hangingPunct="1">
              <a:defRPr sz="1800" kern="1200">
                <a:solidFill>
                  <a:srgbClr val="FFFFFF"/>
                </a:solidFill>
                <a:latin typeface="Arial"/>
              </a:defRPr>
            </a:lvl6pPr>
            <a:lvl7pPr marL="2743200" algn="l" defTabSz="914400" rtl="0" eaLnBrk="1" latinLnBrk="0" hangingPunct="1">
              <a:defRPr sz="1800" kern="1200">
                <a:solidFill>
                  <a:srgbClr val="FFFFFF"/>
                </a:solidFill>
                <a:latin typeface="Arial"/>
              </a:defRPr>
            </a:lvl7pPr>
            <a:lvl8pPr marL="3200400" algn="l" defTabSz="914400" rtl="0" eaLnBrk="1" latinLnBrk="0" hangingPunct="1">
              <a:defRPr sz="1800" kern="1200">
                <a:solidFill>
                  <a:srgbClr val="FFFFFF"/>
                </a:solidFill>
                <a:latin typeface="Arial"/>
              </a:defRPr>
            </a:lvl8pPr>
            <a:lvl9pPr marL="3657600" algn="l" defTabSz="914400" rtl="0" eaLnBrk="1" latinLnBrk="0" hangingPunct="1">
              <a:defRPr sz="1800" kern="1200">
                <a:solidFill>
                  <a:srgbClr val="FFFFFF"/>
                </a:solidFill>
                <a:latin typeface="Arial"/>
              </a:defRPr>
            </a:lvl9pPr>
          </a:lstStyle>
          <a:p>
            <a:endParaRPr lang="en-AU"/>
          </a:p>
        </xdr:txBody>
      </xdr:sp>
      <xdr:cxnSp macro="">
        <xdr:nvCxnSpPr>
          <xdr:cNvPr id="80" name="Straight Connector 79">
            <a:extLst>
              <a:ext uri="{FF2B5EF4-FFF2-40B4-BE49-F238E27FC236}">
                <a16:creationId xmlns:a16="http://schemas.microsoft.com/office/drawing/2014/main" id="{00000000-0008-0000-0000-000050000000}"/>
              </a:ext>
            </a:extLst>
          </xdr:cNvPr>
          <xdr:cNvCxnSpPr/>
        </xdr:nvCxnSpPr>
        <xdr:spPr>
          <a:xfrm>
            <a:off x="1134914" y="255797"/>
            <a:ext cx="636" cy="149248"/>
          </a:xfrm>
          <a:prstGeom prst="line">
            <a:avLst/>
          </a:prstGeom>
          <a:noFill/>
          <a:ln w="12700" cap="flat" cmpd="sng" algn="ctr">
            <a:solidFill>
              <a:srgbClr val="666666"/>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cxnSp macro="">
        <xdr:nvCxnSpPr>
          <xdr:cNvPr id="81" name="Straight Connector 80">
            <a:extLst>
              <a:ext uri="{FF2B5EF4-FFF2-40B4-BE49-F238E27FC236}">
                <a16:creationId xmlns:a16="http://schemas.microsoft.com/office/drawing/2014/main" id="{00000000-0008-0000-0000-000051000000}"/>
              </a:ext>
            </a:extLst>
          </xdr:cNvPr>
          <xdr:cNvCxnSpPr/>
        </xdr:nvCxnSpPr>
        <xdr:spPr>
          <a:xfrm>
            <a:off x="402806" y="252857"/>
            <a:ext cx="636" cy="149248"/>
          </a:xfrm>
          <a:prstGeom prst="line">
            <a:avLst/>
          </a:prstGeom>
          <a:noFill/>
          <a:ln w="12700" cap="flat" cmpd="sng" algn="ctr">
            <a:solidFill>
              <a:srgbClr val="666666"/>
            </a:solidFill>
            <a:prstDash val="solid"/>
            <a:miter lim="800000"/>
          </a:ln>
          <a:effectLst/>
        </xdr:spPr>
        <xdr:style>
          <a:lnRef idx="1">
            <a:schemeClr val="accent1"/>
          </a:lnRef>
          <a:fillRef idx="0">
            <a:schemeClr val="accent1"/>
          </a:fillRef>
          <a:effectRef idx="0">
            <a:schemeClr val="accent1"/>
          </a:effectRef>
          <a:fontRef idx="minor">
            <a:schemeClr val="tx1"/>
          </a:fontRef>
        </xdr:style>
      </xdr:cxnSp>
      <xdr:sp macro="" textlink="">
        <xdr:nvSpPr>
          <xdr:cNvPr id="82" name="Text Box 2">
            <a:extLst>
              <a:ext uri="{FF2B5EF4-FFF2-40B4-BE49-F238E27FC236}">
                <a16:creationId xmlns:a16="http://schemas.microsoft.com/office/drawing/2014/main" id="{00000000-0008-0000-0000-000052000000}"/>
              </a:ext>
            </a:extLst>
          </xdr:cNvPr>
          <xdr:cNvSpPr txBox="1">
            <a:spLocks noChangeArrowheads="1"/>
          </xdr:cNvSpPr>
        </xdr:nvSpPr>
        <xdr:spPr bwMode="auto">
          <a:xfrm>
            <a:off x="661407" y="348044"/>
            <a:ext cx="222885" cy="268605"/>
          </a:xfrm>
          <a:prstGeom prst="rect">
            <a:avLst/>
          </a:prstGeom>
          <a:noFill/>
          <a:ln w="9525">
            <a:noFill/>
            <a:miter lim="800000"/>
            <a:headEnd/>
            <a:tailEnd/>
          </a:ln>
        </xdr:spPr>
        <xdr:txBody>
          <a:bodyPr rot="0" vert="horz" wrap="square" lIns="91440" tIns="45720" rIns="91440" bIns="45720" anchor="t" anchorCtr="0">
            <a:noAutofit/>
          </a:bodyPr>
          <a:lstStyle>
            <a:defPPr>
              <a:defRPr lang="en-US"/>
            </a:defPPr>
            <a:lvl1pPr marL="0" algn="l" defTabSz="914400" rtl="0" eaLnBrk="1" latinLnBrk="0" hangingPunct="1">
              <a:defRPr sz="1800" kern="1200">
                <a:solidFill>
                  <a:srgbClr val="666666"/>
                </a:solidFill>
                <a:latin typeface="Arial"/>
              </a:defRPr>
            </a:lvl1pPr>
            <a:lvl2pPr marL="457200" algn="l" defTabSz="914400" rtl="0" eaLnBrk="1" latinLnBrk="0" hangingPunct="1">
              <a:defRPr sz="1800" kern="1200">
                <a:solidFill>
                  <a:srgbClr val="666666"/>
                </a:solidFill>
                <a:latin typeface="Arial"/>
              </a:defRPr>
            </a:lvl2pPr>
            <a:lvl3pPr marL="914400" algn="l" defTabSz="914400" rtl="0" eaLnBrk="1" latinLnBrk="0" hangingPunct="1">
              <a:defRPr sz="1800" kern="1200">
                <a:solidFill>
                  <a:srgbClr val="666666"/>
                </a:solidFill>
                <a:latin typeface="Arial"/>
              </a:defRPr>
            </a:lvl3pPr>
            <a:lvl4pPr marL="1371600" algn="l" defTabSz="914400" rtl="0" eaLnBrk="1" latinLnBrk="0" hangingPunct="1">
              <a:defRPr sz="1800" kern="1200">
                <a:solidFill>
                  <a:srgbClr val="666666"/>
                </a:solidFill>
                <a:latin typeface="Arial"/>
              </a:defRPr>
            </a:lvl4pPr>
            <a:lvl5pPr marL="1828800" algn="l" defTabSz="914400" rtl="0" eaLnBrk="1" latinLnBrk="0" hangingPunct="1">
              <a:defRPr sz="1800" kern="1200">
                <a:solidFill>
                  <a:srgbClr val="666666"/>
                </a:solidFill>
                <a:latin typeface="Arial"/>
              </a:defRPr>
            </a:lvl5pPr>
            <a:lvl6pPr marL="2286000" algn="l" defTabSz="914400" rtl="0" eaLnBrk="1" latinLnBrk="0" hangingPunct="1">
              <a:defRPr sz="1800" kern="1200">
                <a:solidFill>
                  <a:srgbClr val="666666"/>
                </a:solidFill>
                <a:latin typeface="Arial"/>
              </a:defRPr>
            </a:lvl6pPr>
            <a:lvl7pPr marL="2743200" algn="l" defTabSz="914400" rtl="0" eaLnBrk="1" latinLnBrk="0" hangingPunct="1">
              <a:defRPr sz="1800" kern="1200">
                <a:solidFill>
                  <a:srgbClr val="666666"/>
                </a:solidFill>
                <a:latin typeface="Arial"/>
              </a:defRPr>
            </a:lvl7pPr>
            <a:lvl8pPr marL="3200400" algn="l" defTabSz="914400" rtl="0" eaLnBrk="1" latinLnBrk="0" hangingPunct="1">
              <a:defRPr sz="1800" kern="1200">
                <a:solidFill>
                  <a:srgbClr val="666666"/>
                </a:solidFill>
                <a:latin typeface="Arial"/>
              </a:defRPr>
            </a:lvl8pPr>
            <a:lvl9pPr marL="3657600" algn="l" defTabSz="914400" rtl="0" eaLnBrk="1" latinLnBrk="0" hangingPunct="1">
              <a:defRPr sz="1800" kern="1200">
                <a:solidFill>
                  <a:srgbClr val="666666"/>
                </a:solidFill>
                <a:latin typeface="Arial"/>
              </a:defRPr>
            </a:lvl9pPr>
          </a:lstStyle>
          <a:p>
            <a:pPr>
              <a:spcAft>
                <a:spcPts val="0"/>
              </a:spcAft>
            </a:pPr>
            <a:r>
              <a:rPr lang="en-US" sz="1100" b="1">
                <a:solidFill>
                  <a:schemeClr val="bg2">
                    <a:lumMod val="50000"/>
                  </a:schemeClr>
                </a:solidFill>
                <a:effectLst/>
                <a:latin typeface="Arial" panose="020B0604020202020204" pitchFamily="34" charset="0"/>
                <a:ea typeface="Times New Roman" panose="02020603050405020304" pitchFamily="18" charset="0"/>
                <a:cs typeface="Arial" panose="020B0604020202020204" pitchFamily="34" charset="0"/>
              </a:rPr>
              <a:t>D</a:t>
            </a:r>
            <a:endParaRPr lang="en-AU" sz="1100" b="1">
              <a:solidFill>
                <a:schemeClr val="bg2">
                  <a:lumMod val="50000"/>
                </a:schemeClr>
              </a:solidFill>
              <a:effectLst/>
              <a:latin typeface="Arial" panose="020B0604020202020204" pitchFamily="34" charset="0"/>
              <a:ea typeface="Times New Roman" panose="02020603050405020304" pitchFamily="18" charset="0"/>
              <a:cs typeface="Arial" panose="020B0604020202020204" pitchFamily="34" charset="0"/>
            </a:endParaRPr>
          </a:p>
        </xdr:txBody>
      </xdr:sp>
      <xdr:cxnSp macro="">
        <xdr:nvCxnSpPr>
          <xdr:cNvPr id="83" name="Straight Arrow Connector 82">
            <a:extLst>
              <a:ext uri="{FF2B5EF4-FFF2-40B4-BE49-F238E27FC236}">
                <a16:creationId xmlns:a16="http://schemas.microsoft.com/office/drawing/2014/main" id="{00000000-0008-0000-0000-000053000000}"/>
              </a:ext>
            </a:extLst>
          </xdr:cNvPr>
          <xdr:cNvCxnSpPr/>
        </xdr:nvCxnSpPr>
        <xdr:spPr>
          <a:xfrm>
            <a:off x="402806" y="325888"/>
            <a:ext cx="732743" cy="0"/>
          </a:xfrm>
          <a:prstGeom prst="straightConnector1">
            <a:avLst/>
          </a:prstGeom>
          <a:noFill/>
          <a:ln w="12700" cap="flat" cmpd="sng" algn="ctr">
            <a:solidFill>
              <a:srgbClr val="666666"/>
            </a:solidFill>
            <a:prstDash val="solid"/>
            <a:miter lim="800000"/>
            <a:headEnd type="stealth"/>
            <a:tailEnd type="stealth"/>
          </a:ln>
          <a:effectLst/>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922073</xdr:colOff>
      <xdr:row>33</xdr:row>
      <xdr:rowOff>164040</xdr:rowOff>
    </xdr:from>
    <xdr:to>
      <xdr:col>12</xdr:col>
      <xdr:colOff>355865</xdr:colOff>
      <xdr:row>37</xdr:row>
      <xdr:rowOff>129135</xdr:rowOff>
    </xdr:to>
    <mc:AlternateContent xmlns:mc="http://schemas.openxmlformats.org/markup-compatibility/2006" xmlns:a14="http://schemas.microsoft.com/office/drawing/2010/main">
      <mc:Choice Requires="a14">
        <xdr:sp macro="" textlink="">
          <xdr:nvSpPr>
            <xdr:cNvPr id="85" name="Rectangle 84">
              <a:extLst>
                <a:ext uri="{FF2B5EF4-FFF2-40B4-BE49-F238E27FC236}">
                  <a16:creationId xmlns:a16="http://schemas.microsoft.com/office/drawing/2014/main" id="{00000000-0008-0000-0000-000055000000}"/>
                </a:ext>
              </a:extLst>
            </xdr:cNvPr>
            <xdr:cNvSpPr/>
          </xdr:nvSpPr>
          <xdr:spPr>
            <a:xfrm>
              <a:off x="7282656" y="7403040"/>
              <a:ext cx="2301876" cy="684762"/>
            </a:xfrm>
            <a:prstGeom prst="rect">
              <a:avLst/>
            </a:prstGeom>
            <a:noFill/>
          </xdr:spPr>
          <xdr:txBody>
            <a:bodyPr wrap="square">
              <a:spAutoFit/>
            </a:bodyPr>
            <a:lstStyle>
              <a:defPPr>
                <a:defRPr lang="en-US"/>
              </a:defPPr>
              <a:lvl1pPr marL="0" algn="l" defTabSz="914400" rtl="0" eaLnBrk="1" latinLnBrk="0" hangingPunct="1">
                <a:defRPr sz="1800" kern="1200">
                  <a:solidFill>
                    <a:srgbClr val="666666"/>
                  </a:solidFill>
                  <a:latin typeface="Arial"/>
                </a:defRPr>
              </a:lvl1pPr>
              <a:lvl2pPr marL="457200" algn="l" defTabSz="914400" rtl="0" eaLnBrk="1" latinLnBrk="0" hangingPunct="1">
                <a:defRPr sz="1800" kern="1200">
                  <a:solidFill>
                    <a:srgbClr val="666666"/>
                  </a:solidFill>
                  <a:latin typeface="Arial"/>
                </a:defRPr>
              </a:lvl2pPr>
              <a:lvl3pPr marL="914400" algn="l" defTabSz="914400" rtl="0" eaLnBrk="1" latinLnBrk="0" hangingPunct="1">
                <a:defRPr sz="1800" kern="1200">
                  <a:solidFill>
                    <a:srgbClr val="666666"/>
                  </a:solidFill>
                  <a:latin typeface="Arial"/>
                </a:defRPr>
              </a:lvl3pPr>
              <a:lvl4pPr marL="1371600" algn="l" defTabSz="914400" rtl="0" eaLnBrk="1" latinLnBrk="0" hangingPunct="1">
                <a:defRPr sz="1800" kern="1200">
                  <a:solidFill>
                    <a:srgbClr val="666666"/>
                  </a:solidFill>
                  <a:latin typeface="Arial"/>
                </a:defRPr>
              </a:lvl4pPr>
              <a:lvl5pPr marL="1828800" algn="l" defTabSz="914400" rtl="0" eaLnBrk="1" latinLnBrk="0" hangingPunct="1">
                <a:defRPr sz="1800" kern="1200">
                  <a:solidFill>
                    <a:srgbClr val="666666"/>
                  </a:solidFill>
                  <a:latin typeface="Arial"/>
                </a:defRPr>
              </a:lvl5pPr>
              <a:lvl6pPr marL="2286000" algn="l" defTabSz="914400" rtl="0" eaLnBrk="1" latinLnBrk="0" hangingPunct="1">
                <a:defRPr sz="1800" kern="1200">
                  <a:solidFill>
                    <a:srgbClr val="666666"/>
                  </a:solidFill>
                  <a:latin typeface="Arial"/>
                </a:defRPr>
              </a:lvl6pPr>
              <a:lvl7pPr marL="2743200" algn="l" defTabSz="914400" rtl="0" eaLnBrk="1" latinLnBrk="0" hangingPunct="1">
                <a:defRPr sz="1800" kern="1200">
                  <a:solidFill>
                    <a:srgbClr val="666666"/>
                  </a:solidFill>
                  <a:latin typeface="Arial"/>
                </a:defRPr>
              </a:lvl7pPr>
              <a:lvl8pPr marL="3200400" algn="l" defTabSz="914400" rtl="0" eaLnBrk="1" latinLnBrk="0" hangingPunct="1">
                <a:defRPr sz="1800" kern="1200">
                  <a:solidFill>
                    <a:srgbClr val="666666"/>
                  </a:solidFill>
                  <a:latin typeface="Arial"/>
                </a:defRPr>
              </a:lvl8pPr>
              <a:lvl9pPr marL="3657600" algn="l" defTabSz="914400" rtl="0" eaLnBrk="1" latinLnBrk="0" hangingPunct="1">
                <a:defRPr sz="1800" kern="1200">
                  <a:solidFill>
                    <a:srgbClr val="666666"/>
                  </a:solidFill>
                  <a:latin typeface="Arial"/>
                </a:defRPr>
              </a:lvl9pPr>
            </a:lstStyle>
            <a:p>
              <a:pPr/>
              <a14:m>
                <m:oMathPara xmlns:m="http://schemas.openxmlformats.org/officeDocument/2006/math">
                  <m:oMathParaPr>
                    <m:jc m:val="centerGroup"/>
                  </m:oMathParaPr>
                  <m:oMath xmlns:m="http://schemas.openxmlformats.org/officeDocument/2006/math">
                    <m:sSub>
                      <m:sSubPr>
                        <m:ctrlPr>
                          <a:rPr lang="en-US" b="1" i="1">
                            <a:solidFill>
                              <a:schemeClr val="bg2">
                                <a:lumMod val="50000"/>
                              </a:schemeClr>
                            </a:solidFill>
                            <a:latin typeface="Cambria Math" panose="02040503050406030204" pitchFamily="18" charset="0"/>
                          </a:rPr>
                        </m:ctrlPr>
                      </m:sSubPr>
                      <m:e>
                        <m:r>
                          <a:rPr lang="en-US" b="1" i="1">
                            <a:solidFill>
                              <a:schemeClr val="bg2">
                                <a:lumMod val="50000"/>
                              </a:schemeClr>
                            </a:solidFill>
                            <a:latin typeface="Cambria Math" panose="02040503050406030204" pitchFamily="18" charset="0"/>
                          </a:rPr>
                          <m:t>𝑭</m:t>
                        </m:r>
                      </m:e>
                      <m:sub>
                        <m:r>
                          <a:rPr lang="en-US" b="1" i="1">
                            <a:solidFill>
                              <a:schemeClr val="bg2">
                                <a:lumMod val="50000"/>
                              </a:schemeClr>
                            </a:solidFill>
                            <a:latin typeface="Cambria Math" panose="02040503050406030204" pitchFamily="18" charset="0"/>
                          </a:rPr>
                          <m:t>𝒕</m:t>
                        </m:r>
                      </m:sub>
                    </m:sSub>
                    <m:r>
                      <a:rPr lang="en-US" b="1" i="0">
                        <a:solidFill>
                          <a:schemeClr val="bg2">
                            <a:lumMod val="50000"/>
                          </a:schemeClr>
                        </a:solidFill>
                        <a:latin typeface="Cambria Math" panose="02040503050406030204" pitchFamily="18" charset="0"/>
                      </a:rPr>
                      <m:t>=</m:t>
                    </m:r>
                    <m:f>
                      <m:fPr>
                        <m:ctrlPr>
                          <a:rPr lang="en-US" b="1" i="1">
                            <a:solidFill>
                              <a:schemeClr val="bg2">
                                <a:lumMod val="50000"/>
                              </a:schemeClr>
                            </a:solidFill>
                            <a:latin typeface="Cambria Math" panose="02040503050406030204" pitchFamily="18" charset="0"/>
                          </a:rPr>
                        </m:ctrlPr>
                      </m:fPr>
                      <m:num>
                        <m:r>
                          <a:rPr lang="en-US" b="1" i="0">
                            <a:solidFill>
                              <a:schemeClr val="bg2">
                                <a:lumMod val="50000"/>
                              </a:schemeClr>
                            </a:solidFill>
                            <a:latin typeface="Cambria Math" panose="02040503050406030204" pitchFamily="18" charset="0"/>
                          </a:rPr>
                          <m:t>𝟎</m:t>
                        </m:r>
                        <m:r>
                          <a:rPr lang="de-DE" b="1" i="0">
                            <a:solidFill>
                              <a:schemeClr val="bg2">
                                <a:lumMod val="50000"/>
                              </a:schemeClr>
                            </a:solidFill>
                            <a:latin typeface="Cambria Math" panose="02040503050406030204" pitchFamily="18" charset="0"/>
                          </a:rPr>
                          <m:t>.</m:t>
                        </m:r>
                        <m:r>
                          <a:rPr lang="en-US" b="1" i="0">
                            <a:solidFill>
                              <a:schemeClr val="bg2">
                                <a:lumMod val="50000"/>
                              </a:schemeClr>
                            </a:solidFill>
                            <a:latin typeface="Cambria Math" panose="02040503050406030204" pitchFamily="18" charset="0"/>
                          </a:rPr>
                          <m:t>𝟏𝟕</m:t>
                        </m:r>
                        <m:r>
                          <a:rPr lang="en-US" b="1" i="0">
                            <a:solidFill>
                              <a:schemeClr val="bg2">
                                <a:lumMod val="50000"/>
                              </a:schemeClr>
                            </a:solidFill>
                            <a:latin typeface="Cambria Math" panose="02040503050406030204" pitchFamily="18" charset="0"/>
                          </a:rPr>
                          <m:t> ∙</m:t>
                        </m:r>
                        <m:sSup>
                          <m:sSupPr>
                            <m:ctrlPr>
                              <a:rPr lang="en-US" b="1" i="1">
                                <a:solidFill>
                                  <a:schemeClr val="bg2">
                                    <a:lumMod val="50000"/>
                                  </a:schemeClr>
                                </a:solidFill>
                                <a:latin typeface="Cambria Math" panose="02040503050406030204" pitchFamily="18" charset="0"/>
                              </a:rPr>
                            </m:ctrlPr>
                          </m:sSupPr>
                          <m:e>
                            <m:sSub>
                              <m:sSubPr>
                                <m:ctrlPr>
                                  <a:rPr lang="en-US" b="1" i="1">
                                    <a:solidFill>
                                      <a:schemeClr val="bg2">
                                        <a:lumMod val="50000"/>
                                      </a:schemeClr>
                                    </a:solidFill>
                                    <a:latin typeface="Cambria Math" panose="02040503050406030204" pitchFamily="18" charset="0"/>
                                  </a:rPr>
                                </m:ctrlPr>
                              </m:sSubPr>
                              <m:e>
                                <m:r>
                                  <a:rPr lang="en-US" b="1" i="1">
                                    <a:solidFill>
                                      <a:schemeClr val="bg2">
                                        <a:lumMod val="50000"/>
                                      </a:schemeClr>
                                    </a:solidFill>
                                    <a:latin typeface="Cambria Math" panose="02040503050406030204" pitchFamily="18" charset="0"/>
                                  </a:rPr>
                                  <m:t>𝒊</m:t>
                                </m:r>
                              </m:e>
                              <m:sub>
                                <m:r>
                                  <a:rPr lang="en-US" b="1" i="1">
                                    <a:solidFill>
                                      <a:schemeClr val="bg2">
                                        <a:lumMod val="50000"/>
                                      </a:schemeClr>
                                    </a:solidFill>
                                    <a:latin typeface="Cambria Math" panose="02040503050406030204" pitchFamily="18" charset="0"/>
                                  </a:rPr>
                                  <m:t>𝒑</m:t>
                                </m:r>
                              </m:sub>
                            </m:sSub>
                          </m:e>
                          <m:sup>
                            <m:r>
                              <a:rPr lang="en-US" b="1" i="0">
                                <a:solidFill>
                                  <a:schemeClr val="bg2">
                                    <a:lumMod val="50000"/>
                                  </a:schemeClr>
                                </a:solidFill>
                                <a:latin typeface="Cambria Math" panose="02040503050406030204" pitchFamily="18" charset="0"/>
                              </a:rPr>
                              <m:t>𝟐</m:t>
                            </m:r>
                          </m:sup>
                        </m:sSup>
                      </m:num>
                      <m:den>
                        <m:r>
                          <a:rPr lang="en-US" b="1" i="1">
                            <a:solidFill>
                              <a:schemeClr val="bg2">
                                <a:lumMod val="50000"/>
                              </a:schemeClr>
                            </a:solidFill>
                            <a:latin typeface="Cambria Math" panose="02040503050406030204" pitchFamily="18" charset="0"/>
                          </a:rPr>
                          <m:t>𝑺</m:t>
                        </m:r>
                      </m:den>
                    </m:f>
                  </m:oMath>
                </m:oMathPara>
              </a14:m>
              <a:endParaRPr lang="en-US" b="1">
                <a:solidFill>
                  <a:schemeClr val="bg2">
                    <a:lumMod val="50000"/>
                  </a:schemeClr>
                </a:solidFill>
                <a:latin typeface="Arial" panose="020B0604020202020204" pitchFamily="34" charset="0"/>
              </a:endParaRPr>
            </a:p>
          </xdr:txBody>
        </xdr:sp>
      </mc:Choice>
      <mc:Fallback xmlns="">
        <xdr:sp macro="" textlink="">
          <xdr:nvSpPr>
            <xdr:cNvPr id="85" name="Rectangle 84">
              <a:extLst>
                <a:ext uri="{FF2B5EF4-FFF2-40B4-BE49-F238E27FC236}">
                  <a16:creationId xmlns:a16="http://schemas.microsoft.com/office/drawing/2014/main" id="{D45ADA39-2607-493B-9414-9971BF03A299}"/>
                </a:ext>
              </a:extLst>
            </xdr:cNvPr>
            <xdr:cNvSpPr/>
          </xdr:nvSpPr>
          <xdr:spPr>
            <a:xfrm>
              <a:off x="7282656" y="7403040"/>
              <a:ext cx="2301876" cy="684762"/>
            </a:xfrm>
            <a:prstGeom prst="rect">
              <a:avLst/>
            </a:prstGeom>
            <a:noFill/>
          </xdr:spPr>
          <xdr:txBody>
            <a:bodyPr wrap="square">
              <a:spAutoFit/>
            </a:bodyPr>
            <a:lstStyle>
              <a:defPPr>
                <a:defRPr lang="en-US"/>
              </a:defPPr>
              <a:lvl1pPr marL="0" algn="l" defTabSz="914400" rtl="0" eaLnBrk="1" latinLnBrk="0" hangingPunct="1">
                <a:defRPr sz="1800" kern="1200">
                  <a:solidFill>
                    <a:srgbClr val="666666"/>
                  </a:solidFill>
                  <a:latin typeface="Arial"/>
                </a:defRPr>
              </a:lvl1pPr>
              <a:lvl2pPr marL="457200" algn="l" defTabSz="914400" rtl="0" eaLnBrk="1" latinLnBrk="0" hangingPunct="1">
                <a:defRPr sz="1800" kern="1200">
                  <a:solidFill>
                    <a:srgbClr val="666666"/>
                  </a:solidFill>
                  <a:latin typeface="Arial"/>
                </a:defRPr>
              </a:lvl2pPr>
              <a:lvl3pPr marL="914400" algn="l" defTabSz="914400" rtl="0" eaLnBrk="1" latinLnBrk="0" hangingPunct="1">
                <a:defRPr sz="1800" kern="1200">
                  <a:solidFill>
                    <a:srgbClr val="666666"/>
                  </a:solidFill>
                  <a:latin typeface="Arial"/>
                </a:defRPr>
              </a:lvl3pPr>
              <a:lvl4pPr marL="1371600" algn="l" defTabSz="914400" rtl="0" eaLnBrk="1" latinLnBrk="0" hangingPunct="1">
                <a:defRPr sz="1800" kern="1200">
                  <a:solidFill>
                    <a:srgbClr val="666666"/>
                  </a:solidFill>
                  <a:latin typeface="Arial"/>
                </a:defRPr>
              </a:lvl4pPr>
              <a:lvl5pPr marL="1828800" algn="l" defTabSz="914400" rtl="0" eaLnBrk="1" latinLnBrk="0" hangingPunct="1">
                <a:defRPr sz="1800" kern="1200">
                  <a:solidFill>
                    <a:srgbClr val="666666"/>
                  </a:solidFill>
                  <a:latin typeface="Arial"/>
                </a:defRPr>
              </a:lvl5pPr>
              <a:lvl6pPr marL="2286000" algn="l" defTabSz="914400" rtl="0" eaLnBrk="1" latinLnBrk="0" hangingPunct="1">
                <a:defRPr sz="1800" kern="1200">
                  <a:solidFill>
                    <a:srgbClr val="666666"/>
                  </a:solidFill>
                  <a:latin typeface="Arial"/>
                </a:defRPr>
              </a:lvl6pPr>
              <a:lvl7pPr marL="2743200" algn="l" defTabSz="914400" rtl="0" eaLnBrk="1" latinLnBrk="0" hangingPunct="1">
                <a:defRPr sz="1800" kern="1200">
                  <a:solidFill>
                    <a:srgbClr val="666666"/>
                  </a:solidFill>
                  <a:latin typeface="Arial"/>
                </a:defRPr>
              </a:lvl7pPr>
              <a:lvl8pPr marL="3200400" algn="l" defTabSz="914400" rtl="0" eaLnBrk="1" latinLnBrk="0" hangingPunct="1">
                <a:defRPr sz="1800" kern="1200">
                  <a:solidFill>
                    <a:srgbClr val="666666"/>
                  </a:solidFill>
                  <a:latin typeface="Arial"/>
                </a:defRPr>
              </a:lvl8pPr>
              <a:lvl9pPr marL="3657600" algn="l" defTabSz="914400" rtl="0" eaLnBrk="1" latinLnBrk="0" hangingPunct="1">
                <a:defRPr sz="1800" kern="1200">
                  <a:solidFill>
                    <a:srgbClr val="666666"/>
                  </a:solidFill>
                  <a:latin typeface="Arial"/>
                </a:defRPr>
              </a:lvl9pPr>
            </a:lstStyle>
            <a:p>
              <a:pPr/>
              <a:r>
                <a:rPr lang="en-US" b="1" i="0">
                  <a:solidFill>
                    <a:schemeClr val="bg2">
                      <a:lumMod val="50000"/>
                    </a:schemeClr>
                  </a:solidFill>
                  <a:latin typeface="Cambria Math" panose="02040503050406030204" pitchFamily="18" charset="0"/>
                </a:rPr>
                <a:t>𝑭_𝒕=(𝟎</a:t>
              </a:r>
              <a:r>
                <a:rPr lang="de-DE" b="1" i="0">
                  <a:solidFill>
                    <a:schemeClr val="bg2">
                      <a:lumMod val="50000"/>
                    </a:schemeClr>
                  </a:solidFill>
                  <a:latin typeface="Cambria Math" panose="02040503050406030204" pitchFamily="18" charset="0"/>
                </a:rPr>
                <a:t>.</a:t>
              </a:r>
              <a:r>
                <a:rPr lang="en-US" b="1" i="0">
                  <a:solidFill>
                    <a:schemeClr val="bg2">
                      <a:lumMod val="50000"/>
                    </a:schemeClr>
                  </a:solidFill>
                  <a:latin typeface="Cambria Math" panose="02040503050406030204" pitchFamily="18" charset="0"/>
                </a:rPr>
                <a:t>𝟏𝟕 ∙〖𝒊_𝒑〗^𝟐)/𝑺</a:t>
              </a:r>
              <a:endParaRPr lang="en-US" b="1">
                <a:solidFill>
                  <a:schemeClr val="bg2">
                    <a:lumMod val="50000"/>
                  </a:schemeClr>
                </a:solidFill>
                <a:latin typeface="Arial" panose="020B0604020202020204" pitchFamily="34" charset="0"/>
              </a:endParaRPr>
            </a:p>
          </xdr:txBody>
        </xdr:sp>
      </mc:Fallback>
    </mc:AlternateContent>
    <xdr:clientData/>
  </xdr:twoCellAnchor>
  <xdr:twoCellAnchor editAs="oneCell">
    <xdr:from>
      <xdr:col>6</xdr:col>
      <xdr:colOff>402166</xdr:colOff>
      <xdr:row>1</xdr:row>
      <xdr:rowOff>31749</xdr:rowOff>
    </xdr:from>
    <xdr:to>
      <xdr:col>7</xdr:col>
      <xdr:colOff>1838326</xdr:colOff>
      <xdr:row>4</xdr:row>
      <xdr:rowOff>7409</xdr:rowOff>
    </xdr:to>
    <xdr:pic>
      <xdr:nvPicPr>
        <xdr:cNvPr id="3" name="Picture 2">
          <a:extLst>
            <a:ext uri="{FF2B5EF4-FFF2-40B4-BE49-F238E27FC236}">
              <a16:creationId xmlns:a16="http://schemas.microsoft.com/office/drawing/2014/main" id="{38544856-C352-4D6E-BBE2-0D53FEF8609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t="23368" b="10653"/>
        <a:stretch/>
      </xdr:blipFill>
      <xdr:spPr>
        <a:xfrm>
          <a:off x="3026833" y="179916"/>
          <a:ext cx="2053168" cy="1016001"/>
        </a:xfrm>
        <a:prstGeom prst="rect">
          <a:avLst/>
        </a:prstGeom>
      </xdr:spPr>
    </xdr:pic>
    <xdr:clientData/>
  </xdr:twoCellAnchor>
  <xdr:twoCellAnchor editAs="oneCell">
    <xdr:from>
      <xdr:col>2</xdr:col>
      <xdr:colOff>412751</xdr:colOff>
      <xdr:row>13</xdr:row>
      <xdr:rowOff>47626</xdr:rowOff>
    </xdr:from>
    <xdr:to>
      <xdr:col>10</xdr:col>
      <xdr:colOff>992188</xdr:colOff>
      <xdr:row>25</xdr:row>
      <xdr:rowOff>154100</xdr:rowOff>
    </xdr:to>
    <xdr:pic>
      <xdr:nvPicPr>
        <xdr:cNvPr id="2" name="Picture 1">
          <a:extLst>
            <a:ext uri="{FF2B5EF4-FFF2-40B4-BE49-F238E27FC236}">
              <a16:creationId xmlns:a16="http://schemas.microsoft.com/office/drawing/2014/main" id="{038C37B3-2336-4729-9AE4-D70A7689F0F6}"/>
            </a:ext>
          </a:extLst>
        </xdr:cNvPr>
        <xdr:cNvPicPr>
          <a:picLocks noChangeAspect="1"/>
        </xdr:cNvPicPr>
      </xdr:nvPicPr>
      <xdr:blipFill>
        <a:blip xmlns:r="http://schemas.openxmlformats.org/officeDocument/2006/relationships" r:embed="rId3"/>
        <a:stretch>
          <a:fillRect/>
        </a:stretch>
      </xdr:blipFill>
      <xdr:spPr>
        <a:xfrm>
          <a:off x="928689" y="3079751"/>
          <a:ext cx="7516812" cy="2201974"/>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B85250-CBD1-44BB-9640-93237C8919C4}">
  <sheetPr codeName="Planilha1"/>
  <dimension ref="B1:W51"/>
  <sheetViews>
    <sheetView showGridLines="0" showRowColHeaders="0" tabSelected="1" zoomScale="80" zoomScaleNormal="80" workbookViewId="0">
      <selection activeCell="J10" sqref="J10:K10"/>
    </sheetView>
  </sheetViews>
  <sheetFormatPr defaultColWidth="9.1796875" defaultRowHeight="14" x14ac:dyDescent="0.3"/>
  <cols>
    <col min="1" max="1" width="4.1796875" style="3" customWidth="1"/>
    <col min="2" max="2" width="3.1796875" style="2" customWidth="1"/>
    <col min="3" max="3" width="9.1796875" style="3"/>
    <col min="4" max="5" width="6.81640625" style="3" customWidth="1"/>
    <col min="6" max="7" width="9.1796875" style="3"/>
    <col min="8" max="8" width="34.54296875" style="3" customWidth="1"/>
    <col min="9" max="9" width="8.54296875" style="3" customWidth="1"/>
    <col min="10" max="10" width="15" style="8" customWidth="1"/>
    <col min="11" max="11" width="19.54296875" style="8" customWidth="1"/>
    <col min="12" max="12" width="8.453125" style="3" customWidth="1"/>
    <col min="13" max="13" width="9.54296875" style="3" customWidth="1"/>
    <col min="14" max="14" width="10.453125" style="3" bestFit="1" customWidth="1"/>
    <col min="15" max="15" width="14.81640625" style="3" bestFit="1" customWidth="1"/>
    <col min="16" max="16" width="12" style="3" bestFit="1" customWidth="1"/>
    <col min="17" max="17" width="9.453125" style="3" bestFit="1" customWidth="1"/>
    <col min="18" max="18" width="11.1796875" style="3" bestFit="1" customWidth="1"/>
    <col min="19" max="19" width="13.26953125" style="3" customWidth="1"/>
    <col min="20" max="20" width="9.1796875" style="3" customWidth="1"/>
    <col min="21" max="21" width="11.26953125" style="3" customWidth="1"/>
    <col min="22" max="22" width="9.1796875" style="3"/>
    <col min="23" max="23" width="6" style="3" customWidth="1"/>
    <col min="24" max="16384" width="9.1796875" style="3"/>
  </cols>
  <sheetData>
    <row r="1" spans="2:23" ht="11.25" customHeight="1" x14ac:dyDescent="0.3">
      <c r="J1" s="3"/>
      <c r="K1" s="3"/>
    </row>
    <row r="2" spans="2:23" ht="58.5" customHeight="1" x14ac:dyDescent="0.5">
      <c r="C2" s="37">
        <f>+_xlfn.XLOOKUP(3,Sheet1!$P:$P,Sheet1!$R:$R,"Error",0)</f>
        <v>8954</v>
      </c>
      <c r="D2" s="23">
        <f>C2/J33</f>
        <v>0.53745498199279707</v>
      </c>
      <c r="F2" s="21"/>
      <c r="G2" s="32"/>
      <c r="H2" s="31"/>
      <c r="I2" s="74" t="s">
        <v>0</v>
      </c>
      <c r="J2" s="74"/>
      <c r="K2" s="74"/>
      <c r="L2" s="75"/>
      <c r="M2" s="27"/>
      <c r="N2" s="27"/>
      <c r="O2" s="27"/>
      <c r="S2" s="1"/>
      <c r="T2" s="1"/>
      <c r="U2" s="1"/>
      <c r="V2" s="1"/>
    </row>
    <row r="3" spans="2:23" ht="15.75" customHeight="1" x14ac:dyDescent="0.35">
      <c r="D3" s="12"/>
      <c r="F3" s="12"/>
      <c r="G3" s="33"/>
      <c r="H3" s="26"/>
      <c r="I3" s="76" t="s">
        <v>1</v>
      </c>
      <c r="J3" s="76"/>
      <c r="K3" s="76"/>
      <c r="L3" s="77"/>
      <c r="M3" s="25"/>
      <c r="N3" s="25"/>
      <c r="O3" s="25"/>
      <c r="S3" s="1"/>
      <c r="V3" s="1"/>
    </row>
    <row r="4" spans="2:23" ht="7.5" customHeight="1" x14ac:dyDescent="0.35">
      <c r="D4" s="12"/>
      <c r="E4" s="11"/>
      <c r="F4" s="11"/>
      <c r="G4" s="22"/>
      <c r="H4" s="11"/>
      <c r="I4" s="12"/>
      <c r="J4" s="1"/>
      <c r="K4" s="1"/>
      <c r="L4" s="28"/>
      <c r="M4" s="1"/>
      <c r="N4" s="1"/>
      <c r="O4" s="1"/>
      <c r="Q4" s="43"/>
      <c r="R4" s="44"/>
      <c r="S4" s="1"/>
      <c r="V4" s="1"/>
    </row>
    <row r="5" spans="2:23" ht="20.25" customHeight="1" x14ac:dyDescent="0.3">
      <c r="C5" s="1"/>
      <c r="D5" s="1"/>
      <c r="E5" s="1"/>
      <c r="F5" s="1"/>
      <c r="G5" s="85" t="s">
        <v>2</v>
      </c>
      <c r="H5" s="86"/>
      <c r="I5" s="86"/>
      <c r="J5" s="86"/>
      <c r="K5" s="86"/>
      <c r="L5" s="87"/>
      <c r="M5" s="30"/>
      <c r="N5" s="30"/>
      <c r="O5" s="30"/>
      <c r="S5" s="1"/>
      <c r="T5" s="1"/>
      <c r="U5" s="1"/>
      <c r="V5" s="1"/>
      <c r="W5" s="1"/>
    </row>
    <row r="6" spans="2:23" s="5" customFormat="1" ht="23" x14ac:dyDescent="0.5">
      <c r="B6" s="29"/>
      <c r="M6" s="4"/>
      <c r="N6" s="4"/>
      <c r="O6" s="4"/>
      <c r="P6" s="4"/>
      <c r="Q6" s="4"/>
      <c r="R6" s="4"/>
      <c r="S6" s="4"/>
      <c r="T6" s="4"/>
      <c r="U6" s="4"/>
      <c r="V6" s="4"/>
      <c r="W6" s="4"/>
    </row>
    <row r="7" spans="2:23" s="5" customFormat="1" ht="20.149999999999999" customHeight="1" x14ac:dyDescent="0.3">
      <c r="B7" s="29"/>
      <c r="C7" s="82" t="s">
        <v>3</v>
      </c>
      <c r="D7" s="83"/>
      <c r="E7" s="83"/>
      <c r="F7" s="83"/>
      <c r="G7" s="83"/>
      <c r="H7" s="83"/>
      <c r="I7" s="83"/>
      <c r="J7" s="83"/>
      <c r="K7" s="83"/>
      <c r="L7" s="84"/>
      <c r="M7" s="6"/>
      <c r="W7" s="6"/>
    </row>
    <row r="8" spans="2:23" s="5" customFormat="1" x14ac:dyDescent="0.3">
      <c r="C8" s="69" t="s">
        <v>4</v>
      </c>
      <c r="D8" s="70"/>
      <c r="E8" s="70"/>
      <c r="F8" s="70"/>
      <c r="G8" s="70"/>
      <c r="H8" s="70"/>
      <c r="I8" s="70"/>
      <c r="J8" s="72">
        <v>19</v>
      </c>
      <c r="K8" s="72"/>
      <c r="L8" s="18" t="s">
        <v>5</v>
      </c>
    </row>
    <row r="9" spans="2:23" s="5" customFormat="1" x14ac:dyDescent="0.3">
      <c r="C9" s="69" t="s">
        <v>6</v>
      </c>
      <c r="D9" s="70"/>
      <c r="E9" s="70"/>
      <c r="F9" s="70"/>
      <c r="G9" s="70"/>
      <c r="H9" s="70"/>
      <c r="I9" s="70"/>
      <c r="J9" s="78" t="s">
        <v>57</v>
      </c>
      <c r="K9" s="78"/>
      <c r="L9" s="14"/>
    </row>
    <row r="10" spans="2:23" s="5" customFormat="1" x14ac:dyDescent="0.3">
      <c r="C10" s="69" t="s">
        <v>8</v>
      </c>
      <c r="D10" s="70"/>
      <c r="E10" s="70"/>
      <c r="F10" s="70"/>
      <c r="G10" s="70"/>
      <c r="H10" s="70"/>
      <c r="I10" s="70"/>
      <c r="J10" s="72" t="s">
        <v>69</v>
      </c>
      <c r="K10" s="72"/>
      <c r="L10" s="18"/>
    </row>
    <row r="11" spans="2:23" s="5" customFormat="1" x14ac:dyDescent="0.3">
      <c r="C11" s="69" t="s">
        <v>10</v>
      </c>
      <c r="D11" s="70"/>
      <c r="E11" s="70"/>
      <c r="F11" s="70"/>
      <c r="G11" s="70"/>
      <c r="H11" s="70"/>
      <c r="I11" s="70"/>
      <c r="J11" s="72" t="s">
        <v>76</v>
      </c>
      <c r="K11" s="72"/>
      <c r="L11" s="18"/>
    </row>
    <row r="12" spans="2:23" s="5" customFormat="1" x14ac:dyDescent="0.3">
      <c r="C12" s="80" t="s">
        <v>12</v>
      </c>
      <c r="D12" s="81"/>
      <c r="E12" s="81"/>
      <c r="F12" s="81"/>
      <c r="G12" s="81"/>
      <c r="H12" s="81"/>
      <c r="I12" s="81"/>
      <c r="J12" s="79" t="str">
        <f>+IFERROR(IF(MAX(Sheet1!$P$2:$P$179)&lt;3,"O.D. out of range",VLOOKUP(4,Sheet1!$N$2:$O$179,2,0)),"No matches found")</f>
        <v>CC15-26-FM</v>
      </c>
      <c r="K12" s="79"/>
      <c r="L12" s="14"/>
    </row>
    <row r="13" spans="2:23" s="5" customFormat="1" x14ac:dyDescent="0.3">
      <c r="C13" s="15"/>
      <c r="D13" s="16"/>
      <c r="E13" s="16"/>
      <c r="F13" s="16"/>
      <c r="G13" s="16"/>
      <c r="H13" s="16"/>
      <c r="I13" s="16"/>
      <c r="J13" s="71" t="str">
        <f>+IFERROR(VLOOKUP(J12,Sheet1!$B$2:$C$179,2,0),"Contact your TE Sales rep.")</f>
        <v>ET1062-000</v>
      </c>
      <c r="K13" s="71"/>
      <c r="L13" s="17"/>
    </row>
    <row r="14" spans="2:23" s="5" customFormat="1" x14ac:dyDescent="0.3"/>
    <row r="15" spans="2:23" s="5" customFormat="1" x14ac:dyDescent="0.3"/>
    <row r="16" spans="2:23" s="5" customFormat="1" x14ac:dyDescent="0.3"/>
    <row r="17" spans="3:12" s="5" customFormat="1" x14ac:dyDescent="0.3"/>
    <row r="18" spans="3:12" s="5" customFormat="1" x14ac:dyDescent="0.3"/>
    <row r="19" spans="3:12" s="5" customFormat="1" x14ac:dyDescent="0.3"/>
    <row r="20" spans="3:12" s="5" customFormat="1" x14ac:dyDescent="0.3"/>
    <row r="21" spans="3:12" s="5" customFormat="1" x14ac:dyDescent="0.3"/>
    <row r="22" spans="3:12" s="5" customFormat="1" x14ac:dyDescent="0.3"/>
    <row r="23" spans="3:12" s="5" customFormat="1" x14ac:dyDescent="0.3"/>
    <row r="24" spans="3:12" s="5" customFormat="1" x14ac:dyDescent="0.3"/>
    <row r="25" spans="3:12" s="5" customFormat="1" x14ac:dyDescent="0.3"/>
    <row r="26" spans="3:12" s="5" customFormat="1" x14ac:dyDescent="0.3"/>
    <row r="27" spans="3:12" s="5" customFormat="1" ht="20.149999999999999" customHeight="1" x14ac:dyDescent="0.3">
      <c r="C27" s="66" t="s">
        <v>13</v>
      </c>
      <c r="D27" s="67"/>
      <c r="E27" s="67"/>
      <c r="F27" s="67"/>
      <c r="G27" s="67"/>
      <c r="H27" s="67"/>
      <c r="I27" s="67"/>
      <c r="J27" s="67"/>
      <c r="K27" s="67"/>
      <c r="L27" s="68"/>
    </row>
    <row r="28" spans="3:12" s="5" customFormat="1" x14ac:dyDescent="0.3">
      <c r="C28" s="93" t="s">
        <v>14</v>
      </c>
      <c r="D28" s="93"/>
      <c r="E28" s="93"/>
      <c r="F28" s="93"/>
      <c r="G28" s="93"/>
      <c r="H28" s="93"/>
      <c r="I28" s="19" t="s">
        <v>15</v>
      </c>
      <c r="J28" s="94">
        <v>70</v>
      </c>
      <c r="K28" s="95"/>
      <c r="L28" s="19" t="s">
        <v>16</v>
      </c>
    </row>
    <row r="29" spans="3:12" s="5" customFormat="1" x14ac:dyDescent="0.3">
      <c r="C29" s="93" t="s">
        <v>17</v>
      </c>
      <c r="D29" s="93"/>
      <c r="E29" s="93"/>
      <c r="F29" s="93"/>
      <c r="G29" s="93"/>
      <c r="H29" s="93"/>
      <c r="I29" s="19" t="str">
        <f>+IF(_xlnm.Extract="Trefoil Assembly","S=O.D.","S")</f>
        <v>S</v>
      </c>
      <c r="J29" s="94">
        <v>50</v>
      </c>
      <c r="K29" s="95"/>
      <c r="L29" s="19" t="s">
        <v>5</v>
      </c>
    </row>
    <row r="30" spans="3:12" s="5" customFormat="1" x14ac:dyDescent="0.3">
      <c r="C30" s="93" t="s">
        <v>18</v>
      </c>
      <c r="D30" s="93"/>
      <c r="E30" s="93"/>
      <c r="F30" s="93"/>
      <c r="G30" s="93"/>
      <c r="H30" s="93"/>
      <c r="I30" s="19"/>
      <c r="J30" s="94">
        <v>100</v>
      </c>
      <c r="K30" s="95"/>
      <c r="L30" s="19" t="s">
        <v>19</v>
      </c>
    </row>
    <row r="31" spans="3:12" s="5" customFormat="1" x14ac:dyDescent="0.3">
      <c r="C31" s="73" t="s">
        <v>20</v>
      </c>
      <c r="D31" s="73"/>
      <c r="E31" s="73"/>
      <c r="F31" s="73"/>
      <c r="G31" s="73"/>
      <c r="H31" s="73"/>
      <c r="I31" s="20" t="s">
        <v>21</v>
      </c>
      <c r="J31" s="96" cm="1">
        <f t="array" ref="J31">IFERROR(_xlfn.SWITCH(TRUE,
(D2&gt;=1.5),1.5,
(D2&gt;=1.4),1.4,
(D2&gt;=1.3),1.3,
(D2&gt;=1.2),1.2,
(D2&gt;=1.1),1.1,
(D2&gt;=1),1,
(D2&gt;=0.9),0.9,
(D2&gt;=0.8),0.8,
(D2&gt;=0.7),0.7,
(D2&gt;=0.6),0.6,
(D2&gt;=0.5),0.5,
(D2&gt;=0.4),0.4,
(D2&gt;=0.3),0.3,
(D2&gt;=0.15),0.15,
"Contact your Sales Rep."),"Contact your Sales Rep.")</f>
        <v>0.5</v>
      </c>
      <c r="K31" s="97"/>
      <c r="L31" s="19" t="s">
        <v>19</v>
      </c>
    </row>
    <row r="32" spans="3:12" s="5" customFormat="1" x14ac:dyDescent="0.3">
      <c r="C32" s="73" t="s">
        <v>22</v>
      </c>
      <c r="D32" s="73"/>
      <c r="E32" s="73"/>
      <c r="F32" s="73"/>
      <c r="G32" s="73"/>
      <c r="H32" s="73"/>
      <c r="I32" s="20" t="s">
        <v>23</v>
      </c>
      <c r="J32" s="89">
        <f>IFERROR((J30/J31),"Contact your Sales Rep.")</f>
        <v>200</v>
      </c>
      <c r="K32" s="90"/>
      <c r="L32" s="19" t="s">
        <v>24</v>
      </c>
    </row>
    <row r="33" spans="2:23" s="5" customFormat="1" x14ac:dyDescent="0.3">
      <c r="C33" s="73" t="s">
        <v>25</v>
      </c>
      <c r="D33" s="73"/>
      <c r="E33" s="73"/>
      <c r="F33" s="73"/>
      <c r="G33" s="73"/>
      <c r="H33" s="73"/>
      <c r="I33" s="20" t="s">
        <v>26</v>
      </c>
      <c r="J33" s="89">
        <f>IFERROR(IF(_xlnm.Extract="Trefoil Assembly",(0.17*(J28)^2)/(J8/1000),(0.17*(J28)^2)/(J29/1000)),"Contact your Sales Rep.")</f>
        <v>16660</v>
      </c>
      <c r="K33" s="90"/>
      <c r="L33" s="19" t="s">
        <v>27</v>
      </c>
    </row>
    <row r="34" spans="2:23" s="5" customFormat="1" x14ac:dyDescent="0.3">
      <c r="B34" s="29"/>
      <c r="M34" s="7"/>
      <c r="N34" s="6"/>
      <c r="O34" s="6"/>
      <c r="Q34" s="6"/>
      <c r="R34" s="6"/>
      <c r="S34" s="6"/>
      <c r="T34" s="6"/>
      <c r="U34" s="6"/>
      <c r="V34" s="6"/>
      <c r="W34" s="6"/>
    </row>
    <row r="35" spans="2:23" s="5" customFormat="1" x14ac:dyDescent="0.3">
      <c r="B35" s="29"/>
      <c r="M35" s="7"/>
      <c r="N35" s="6"/>
      <c r="O35" s="6"/>
      <c r="P35" s="6"/>
      <c r="Q35" s="6"/>
      <c r="R35" s="6"/>
      <c r="S35" s="6"/>
      <c r="T35" s="6"/>
      <c r="U35" s="6"/>
      <c r="V35" s="6"/>
      <c r="W35" s="6"/>
    </row>
    <row r="36" spans="2:23" s="5" customFormat="1" x14ac:dyDescent="0.3">
      <c r="B36" s="29"/>
      <c r="M36" s="7"/>
      <c r="N36" s="6"/>
      <c r="O36" s="6"/>
      <c r="P36" s="6"/>
      <c r="Q36" s="6"/>
      <c r="R36" s="6"/>
      <c r="S36" s="6"/>
      <c r="T36" s="6"/>
      <c r="U36" s="6"/>
      <c r="V36" s="6"/>
      <c r="W36" s="6"/>
    </row>
    <row r="37" spans="2:23" s="5" customFormat="1" x14ac:dyDescent="0.3">
      <c r="B37" s="29"/>
      <c r="M37" s="7"/>
      <c r="N37" s="6"/>
      <c r="O37" s="6"/>
      <c r="P37" s="6"/>
      <c r="Q37" s="6"/>
      <c r="R37" s="6"/>
      <c r="S37" s="6"/>
      <c r="T37" s="6"/>
      <c r="U37" s="6"/>
      <c r="V37" s="6"/>
      <c r="W37" s="6"/>
    </row>
    <row r="38" spans="2:23" s="5" customFormat="1" x14ac:dyDescent="0.3">
      <c r="B38" s="29"/>
      <c r="M38" s="7"/>
      <c r="N38" s="6"/>
      <c r="O38" s="6"/>
      <c r="P38" s="6"/>
      <c r="Q38" s="6"/>
      <c r="R38" s="6"/>
      <c r="S38" s="6"/>
      <c r="T38" s="6"/>
      <c r="U38" s="6"/>
      <c r="V38" s="6"/>
      <c r="W38" s="6"/>
    </row>
    <row r="39" spans="2:23" s="5" customFormat="1" x14ac:dyDescent="0.3">
      <c r="B39" s="29"/>
      <c r="M39" s="7"/>
      <c r="N39" s="6"/>
      <c r="O39" s="6"/>
      <c r="P39" s="6"/>
      <c r="Q39" s="6"/>
      <c r="R39" s="6"/>
      <c r="S39" s="6"/>
      <c r="T39" s="6"/>
      <c r="U39" s="6"/>
      <c r="V39" s="6"/>
      <c r="W39" s="6"/>
    </row>
    <row r="40" spans="2:23" s="5" customFormat="1" x14ac:dyDescent="0.3">
      <c r="B40" s="29"/>
      <c r="M40" s="7"/>
      <c r="N40" s="6"/>
      <c r="O40" s="6"/>
      <c r="P40" s="6"/>
      <c r="Q40" s="6"/>
      <c r="R40" s="6"/>
      <c r="S40" s="6"/>
      <c r="T40" s="6"/>
      <c r="U40" s="6"/>
      <c r="V40" s="6"/>
      <c r="W40" s="6"/>
    </row>
    <row r="41" spans="2:23" ht="17.25" customHeight="1" x14ac:dyDescent="0.35">
      <c r="B41" s="29"/>
      <c r="C41" s="98" t="s">
        <v>28</v>
      </c>
      <c r="D41" s="99"/>
      <c r="E41" s="99"/>
      <c r="F41" s="99"/>
      <c r="G41" s="99"/>
      <c r="H41" s="99"/>
      <c r="I41" s="99"/>
      <c r="J41" s="99"/>
      <c r="K41" s="99"/>
      <c r="L41" s="100"/>
      <c r="M41" s="6"/>
      <c r="N41" s="6"/>
      <c r="O41" s="6"/>
      <c r="P41" s="6"/>
      <c r="Q41" s="6"/>
      <c r="R41" s="6"/>
      <c r="S41" s="6"/>
      <c r="T41" s="6"/>
      <c r="U41" s="6"/>
      <c r="V41" s="6"/>
      <c r="W41" s="6"/>
    </row>
    <row r="42" spans="2:23" ht="15.5" x14ac:dyDescent="0.35">
      <c r="B42" s="29"/>
      <c r="C42" s="36" t="s">
        <v>29</v>
      </c>
      <c r="D42" s="91" t="s">
        <v>30</v>
      </c>
      <c r="E42" s="91"/>
      <c r="F42" s="91"/>
      <c r="G42" s="91"/>
      <c r="H42" s="91"/>
      <c r="I42" s="91"/>
      <c r="J42" s="91"/>
      <c r="K42" s="91"/>
      <c r="L42" s="92"/>
      <c r="M42" s="6"/>
      <c r="N42" s="6"/>
      <c r="O42" s="6"/>
      <c r="P42" s="6"/>
      <c r="Q42" s="6"/>
      <c r="R42" s="6"/>
      <c r="S42" s="6"/>
      <c r="T42" s="6"/>
      <c r="U42" s="6"/>
      <c r="V42" s="6"/>
      <c r="W42" s="6"/>
    </row>
    <row r="43" spans="2:23" ht="15.5" x14ac:dyDescent="0.35">
      <c r="B43" s="29"/>
      <c r="C43" s="34" t="s">
        <v>31</v>
      </c>
      <c r="D43" s="38" t="s">
        <v>32</v>
      </c>
      <c r="E43" s="38"/>
      <c r="F43" s="38"/>
      <c r="G43" s="38"/>
      <c r="H43" s="38"/>
      <c r="I43" s="38"/>
      <c r="J43" s="38"/>
      <c r="K43" s="38"/>
      <c r="L43" s="39"/>
      <c r="M43" s="6"/>
      <c r="N43" s="6"/>
      <c r="O43" s="6"/>
      <c r="P43" s="6"/>
      <c r="Q43" s="6"/>
      <c r="R43" s="6"/>
      <c r="S43" s="6"/>
      <c r="T43" s="6"/>
      <c r="U43" s="6"/>
      <c r="V43" s="6"/>
      <c r="W43" s="6"/>
    </row>
    <row r="44" spans="2:23" ht="15.5" x14ac:dyDescent="0.35">
      <c r="B44" s="29"/>
      <c r="C44" s="34" t="s">
        <v>33</v>
      </c>
      <c r="D44" s="101" t="s">
        <v>34</v>
      </c>
      <c r="E44" s="101"/>
      <c r="F44" s="101"/>
      <c r="G44" s="101"/>
      <c r="H44" s="101"/>
      <c r="I44" s="101"/>
      <c r="J44" s="101"/>
      <c r="K44" s="101"/>
      <c r="L44" s="102"/>
      <c r="M44" s="6"/>
      <c r="N44" s="6"/>
      <c r="O44" s="6"/>
      <c r="P44" s="6"/>
      <c r="Q44" s="6"/>
      <c r="R44" s="6"/>
      <c r="S44" s="6"/>
      <c r="T44" s="6"/>
      <c r="U44" s="6"/>
      <c r="V44" s="6"/>
      <c r="W44" s="6"/>
    </row>
    <row r="45" spans="2:23" ht="27.75" customHeight="1" x14ac:dyDescent="0.3">
      <c r="B45" s="29"/>
      <c r="C45" s="35" t="s">
        <v>35</v>
      </c>
      <c r="D45" s="103" t="s">
        <v>36</v>
      </c>
      <c r="E45" s="103"/>
      <c r="F45" s="103"/>
      <c r="G45" s="103"/>
      <c r="H45" s="103"/>
      <c r="I45" s="103"/>
      <c r="J45" s="103"/>
      <c r="K45" s="103"/>
      <c r="L45" s="104"/>
      <c r="M45" s="24"/>
      <c r="N45" s="24"/>
      <c r="O45" s="24"/>
      <c r="P45" s="24"/>
      <c r="Q45" s="24"/>
      <c r="R45" s="24"/>
      <c r="S45" s="24"/>
      <c r="T45" s="24"/>
      <c r="U45" s="24"/>
      <c r="V45" s="24"/>
      <c r="W45" s="6"/>
    </row>
    <row r="46" spans="2:23" ht="16.5" customHeight="1" x14ac:dyDescent="0.3">
      <c r="B46" s="29"/>
      <c r="C46" s="42"/>
      <c r="D46" s="105"/>
      <c r="E46" s="105"/>
      <c r="F46" s="105"/>
      <c r="G46" s="105"/>
      <c r="H46" s="105"/>
      <c r="I46" s="105"/>
      <c r="J46" s="105"/>
      <c r="K46" s="105"/>
      <c r="L46" s="106"/>
      <c r="M46" s="24"/>
      <c r="N46" s="24"/>
      <c r="O46" s="24"/>
      <c r="P46" s="24"/>
      <c r="Q46" s="24"/>
      <c r="R46" s="24"/>
      <c r="S46" s="24"/>
      <c r="T46" s="24"/>
      <c r="U46" s="24"/>
      <c r="V46" s="24"/>
      <c r="W46" s="6"/>
    </row>
    <row r="47" spans="2:23" ht="16.5" customHeight="1" x14ac:dyDescent="0.3">
      <c r="B47" s="29"/>
      <c r="D47" s="40"/>
      <c r="E47" s="40"/>
      <c r="F47" s="40"/>
      <c r="G47" s="40"/>
      <c r="H47" s="40"/>
      <c r="I47" s="40"/>
      <c r="J47" s="40"/>
      <c r="K47" s="40"/>
      <c r="L47" s="40"/>
      <c r="M47" s="24"/>
      <c r="N47" s="24"/>
      <c r="O47" s="24"/>
      <c r="P47" s="24"/>
      <c r="Q47" s="24"/>
      <c r="R47" s="24"/>
      <c r="S47" s="24"/>
      <c r="T47" s="24"/>
      <c r="U47" s="24"/>
      <c r="V47" s="24"/>
      <c r="W47" s="6"/>
    </row>
    <row r="48" spans="2:23" ht="16.5" customHeight="1" x14ac:dyDescent="0.35">
      <c r="B48" s="29"/>
      <c r="C48" s="41"/>
      <c r="D48" s="65"/>
      <c r="E48" s="65"/>
      <c r="F48" s="65"/>
      <c r="G48" s="65"/>
      <c r="H48" s="65"/>
      <c r="I48" s="65"/>
      <c r="J48" s="65"/>
      <c r="K48" s="65"/>
      <c r="L48" s="65"/>
      <c r="M48" s="10"/>
      <c r="N48" s="10"/>
      <c r="O48" s="10"/>
      <c r="P48" s="6"/>
      <c r="Q48" s="6"/>
      <c r="R48" s="6"/>
      <c r="S48" s="6"/>
      <c r="T48" s="6"/>
      <c r="U48" s="6"/>
      <c r="V48" s="6"/>
      <c r="W48" s="6"/>
    </row>
    <row r="49" spans="2:23" ht="160" customHeight="1" x14ac:dyDescent="0.3">
      <c r="B49" s="29"/>
      <c r="C49" s="88" t="s">
        <v>37</v>
      </c>
      <c r="D49" s="88"/>
      <c r="E49" s="88"/>
      <c r="F49" s="88"/>
      <c r="G49" s="88"/>
      <c r="H49" s="88"/>
      <c r="I49" s="88"/>
      <c r="J49" s="88"/>
      <c r="K49" s="88"/>
      <c r="L49" s="88"/>
      <c r="M49" s="9"/>
      <c r="N49" s="9"/>
      <c r="O49" s="9"/>
      <c r="P49" s="6"/>
      <c r="Q49" s="6"/>
      <c r="R49" s="6"/>
      <c r="S49" s="6"/>
      <c r="T49" s="6"/>
      <c r="U49" s="6"/>
      <c r="V49" s="6"/>
      <c r="W49" s="6"/>
    </row>
    <row r="50" spans="2:23" x14ac:dyDescent="0.3">
      <c r="B50" s="29"/>
      <c r="C50" s="13"/>
      <c r="D50" s="13"/>
      <c r="E50" s="13"/>
      <c r="F50" s="13"/>
      <c r="G50" s="13"/>
      <c r="H50" s="13"/>
      <c r="I50" s="13"/>
      <c r="J50" s="13"/>
      <c r="K50" s="13"/>
      <c r="L50" s="13"/>
      <c r="M50" s="9"/>
      <c r="N50" s="9"/>
      <c r="O50" s="9"/>
      <c r="Q50" s="6"/>
      <c r="R50" s="6"/>
      <c r="S50" s="6"/>
      <c r="T50" s="6"/>
      <c r="U50" s="6"/>
      <c r="V50" s="6"/>
      <c r="W50" s="6"/>
    </row>
    <row r="51" spans="2:23" ht="6" customHeight="1" x14ac:dyDescent="0.3"/>
  </sheetData>
  <sheetProtection algorithmName="SHA-512" hashValue="X7DqsUpBMAt71YrfNRBmN9ILreuVZn0iSI8tym41wut519uTHJOvzO7wgjhWPNXAAJhxJ2668iyqE3kMRRNSdA==" saltValue="vEpi9yi3gRZ+BkLKh2PYTA==" spinCount="100000" sheet="1" objects="1" scenarios="1"/>
  <mergeCells count="34">
    <mergeCell ref="C49:L49"/>
    <mergeCell ref="J33:K33"/>
    <mergeCell ref="D42:L42"/>
    <mergeCell ref="C28:H28"/>
    <mergeCell ref="C29:H29"/>
    <mergeCell ref="C30:H30"/>
    <mergeCell ref="C31:H31"/>
    <mergeCell ref="C32:H32"/>
    <mergeCell ref="J28:K28"/>
    <mergeCell ref="J29:K29"/>
    <mergeCell ref="J30:K30"/>
    <mergeCell ref="J31:K31"/>
    <mergeCell ref="J32:K32"/>
    <mergeCell ref="C41:L41"/>
    <mergeCell ref="D44:L44"/>
    <mergeCell ref="D45:L46"/>
    <mergeCell ref="I2:L2"/>
    <mergeCell ref="I3:L3"/>
    <mergeCell ref="J8:K8"/>
    <mergeCell ref="J9:K9"/>
    <mergeCell ref="J12:K12"/>
    <mergeCell ref="C11:I11"/>
    <mergeCell ref="C12:I12"/>
    <mergeCell ref="C7:L7"/>
    <mergeCell ref="J10:K10"/>
    <mergeCell ref="G5:L5"/>
    <mergeCell ref="D48:L48"/>
    <mergeCell ref="C27:L27"/>
    <mergeCell ref="C8:I8"/>
    <mergeCell ref="C9:I9"/>
    <mergeCell ref="C10:I10"/>
    <mergeCell ref="J13:K13"/>
    <mergeCell ref="J11:K11"/>
    <mergeCell ref="C33:H33"/>
  </mergeCells>
  <conditionalFormatting sqref="J29:K29">
    <cfRule type="expression" dxfId="0" priority="1">
      <formula>IF($J$9="Trefoil Assembly",TRUE,FALSE)</formula>
    </cfRule>
  </conditionalFormatting>
  <dataValidations count="1">
    <dataValidation type="list" allowBlank="1" showInputMessage="1" showErrorMessage="1" sqref="J11:K11" xr:uid="{6666AD47-4357-46F7-ABCF-542BC4DE4109}">
      <formula1>IF(J10="Mounting hardware not required",INSERTS,WITH)</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3621484-016B-49F5-BFB1-3874DE0D8BEC}">
          <x14:formula1>
            <xm:f>Sheet1!$T$7:$T$9</xm:f>
          </x14:formula1>
          <xm:sqref>J9</xm:sqref>
        </x14:dataValidation>
        <x14:dataValidation type="list" allowBlank="1" showInputMessage="1" showErrorMessage="1" xr:uid="{F0F28A35-670F-4AB8-AB66-B1E522191C7C}">
          <x14:formula1>
            <xm:f>Sheet1!$V$7:$V$10</xm:f>
          </x14:formula1>
          <xm:sqref>J10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AB366-229D-46A6-AFF5-A7345B209896}">
  <sheetPr codeName="Planilha2"/>
  <dimension ref="A1:V144"/>
  <sheetViews>
    <sheetView zoomScaleNormal="100" workbookViewId="0">
      <selection activeCell="H19" sqref="H19"/>
    </sheetView>
  </sheetViews>
  <sheetFormatPr defaultColWidth="10.1796875" defaultRowHeight="12.5" x14ac:dyDescent="0.25"/>
  <cols>
    <col min="1" max="2" width="9.81640625" style="48" customWidth="1"/>
    <col min="3" max="3" width="9.81640625" style="58" customWidth="1"/>
    <col min="4" max="5" width="9.81640625" style="62" customWidth="1"/>
    <col min="6" max="8" width="9.81640625" style="58" customWidth="1"/>
    <col min="9" max="14" width="9.81640625" style="62" customWidth="1"/>
    <col min="15" max="21" width="9.81640625" style="58" customWidth="1"/>
    <col min="22" max="16384" width="10.1796875" style="58"/>
  </cols>
  <sheetData>
    <row r="1" spans="1:22" s="46" customFormat="1" ht="11.15" customHeight="1" x14ac:dyDescent="0.35">
      <c r="A1" s="45"/>
      <c r="B1" s="45" t="s">
        <v>38</v>
      </c>
      <c r="C1" s="46" t="s">
        <v>39</v>
      </c>
      <c r="D1" s="47" t="s">
        <v>40</v>
      </c>
      <c r="E1" s="47" t="s">
        <v>41</v>
      </c>
      <c r="F1" s="46" t="s">
        <v>42</v>
      </c>
      <c r="G1" s="46" t="s">
        <v>43</v>
      </c>
      <c r="H1" s="46" t="s">
        <v>44</v>
      </c>
      <c r="I1" s="47" t="s">
        <v>45</v>
      </c>
      <c r="J1" s="47" t="s">
        <v>46</v>
      </c>
      <c r="K1" s="47" t="s">
        <v>47</v>
      </c>
      <c r="L1" s="47" t="s">
        <v>48</v>
      </c>
      <c r="M1" s="47" t="s">
        <v>49</v>
      </c>
      <c r="N1" s="47" t="s">
        <v>50</v>
      </c>
      <c r="O1" s="46" t="s">
        <v>38</v>
      </c>
      <c r="P1" s="46" t="s">
        <v>51</v>
      </c>
      <c r="Q1" s="46" t="s">
        <v>52</v>
      </c>
      <c r="R1" s="46" t="s">
        <v>53</v>
      </c>
      <c r="S1" s="46" t="s">
        <v>54</v>
      </c>
    </row>
    <row r="2" spans="1:22" s="46" customFormat="1" x14ac:dyDescent="0.25">
      <c r="A2" s="48" t="s">
        <v>55</v>
      </c>
      <c r="B2" s="48" t="s">
        <v>56</v>
      </c>
      <c r="C2" s="48" t="s">
        <v>55</v>
      </c>
      <c r="D2" s="49">
        <v>18</v>
      </c>
      <c r="E2" s="49">
        <v>30</v>
      </c>
      <c r="F2" s="63" t="s">
        <v>57</v>
      </c>
      <c r="G2" s="63" t="s">
        <v>58</v>
      </c>
      <c r="H2" s="63" t="s">
        <v>11</v>
      </c>
      <c r="I2" s="47" t="s">
        <v>59</v>
      </c>
      <c r="J2" s="52">
        <f>+IF(AND('Selector and Force Calculator'!$J$8&gt;Sheet1!D2,'Selector and Force Calculator'!$J$8&lt;=Sheet1!E2),1,0)</f>
        <v>1</v>
      </c>
      <c r="K2" s="49">
        <f>+IF('Selector and Force Calculator'!$J$10=Sheet1!G2,1,0)</f>
        <v>0</v>
      </c>
      <c r="L2" s="52">
        <f>+IF('Selector and Force Calculator'!_xlnm.Extract=Sheet1!F2,1,0)</f>
        <v>1</v>
      </c>
      <c r="M2" s="52">
        <f>+IF('Selector and Force Calculator'!$J$11=Sheet1!H2,1,0)</f>
        <v>0</v>
      </c>
      <c r="N2" s="49">
        <f t="shared" ref="N2:N6" si="0">SUM(J2:M2)</f>
        <v>2</v>
      </c>
      <c r="O2" s="48" t="s">
        <v>56</v>
      </c>
      <c r="P2" s="54">
        <f t="shared" ref="P2:P6" si="1">+SUM(J2,L2,Q2)</f>
        <v>3</v>
      </c>
      <c r="Q2" s="54">
        <v>1</v>
      </c>
      <c r="R2" s="53">
        <v>8954</v>
      </c>
      <c r="S2" s="54" t="s">
        <v>60</v>
      </c>
    </row>
    <row r="3" spans="1:22" s="46" customFormat="1" x14ac:dyDescent="0.25">
      <c r="A3" s="48" t="s">
        <v>61</v>
      </c>
      <c r="B3" s="48" t="s">
        <v>62</v>
      </c>
      <c r="C3" s="48" t="s">
        <v>61</v>
      </c>
      <c r="D3" s="49">
        <v>14</v>
      </c>
      <c r="E3" s="49">
        <v>26</v>
      </c>
      <c r="F3" s="63" t="s">
        <v>57</v>
      </c>
      <c r="G3" s="63" t="s">
        <v>58</v>
      </c>
      <c r="H3" s="63" t="s">
        <v>65</v>
      </c>
      <c r="I3" s="47" t="s">
        <v>59</v>
      </c>
      <c r="J3" s="52">
        <f>+IF(AND('Selector and Force Calculator'!$J$8&gt;Sheet1!D3,'Selector and Force Calculator'!$J$8&lt;=Sheet1!E3),1,0)</f>
        <v>1</v>
      </c>
      <c r="K3" s="49">
        <f>+IF('Selector and Force Calculator'!$J$10=Sheet1!G3,1,0)</f>
        <v>0</v>
      </c>
      <c r="L3" s="52">
        <f>+IF('Selector and Force Calculator'!_xlnm.Extract=Sheet1!F3,1,0)</f>
        <v>1</v>
      </c>
      <c r="M3" s="52">
        <f>+IF('Selector and Force Calculator'!$J$11=Sheet1!H3,1,0)</f>
        <v>1</v>
      </c>
      <c r="N3" s="49">
        <f t="shared" si="0"/>
        <v>3</v>
      </c>
      <c r="O3" s="48" t="s">
        <v>62</v>
      </c>
      <c r="P3" s="54">
        <f t="shared" si="1"/>
        <v>3</v>
      </c>
      <c r="Q3" s="54">
        <v>1</v>
      </c>
      <c r="R3" s="53">
        <v>8954</v>
      </c>
      <c r="S3" s="54" t="s">
        <v>60</v>
      </c>
    </row>
    <row r="4" spans="1:22" s="46" customFormat="1" x14ac:dyDescent="0.25">
      <c r="A4" s="48" t="s">
        <v>63</v>
      </c>
      <c r="B4" s="48" t="s">
        <v>64</v>
      </c>
      <c r="C4" s="48" t="s">
        <v>63</v>
      </c>
      <c r="D4" s="49">
        <v>14</v>
      </c>
      <c r="E4" s="49">
        <v>26</v>
      </c>
      <c r="F4" s="63" t="s">
        <v>57</v>
      </c>
      <c r="G4" s="63" t="s">
        <v>9</v>
      </c>
      <c r="H4" s="63" t="s">
        <v>65</v>
      </c>
      <c r="I4" s="47" t="s">
        <v>66</v>
      </c>
      <c r="J4" s="52">
        <f>+IF(AND('Selector and Force Calculator'!$J$8&gt;Sheet1!D4,'Selector and Force Calculator'!$J$8&lt;=Sheet1!E4),1,0)</f>
        <v>1</v>
      </c>
      <c r="K4" s="49">
        <f>+IF('Selector and Force Calculator'!$J$10=Sheet1!G4,1,0)</f>
        <v>0</v>
      </c>
      <c r="L4" s="52">
        <f>+IF('Selector and Force Calculator'!_xlnm.Extract=Sheet1!F4,1,0)</f>
        <v>1</v>
      </c>
      <c r="M4" s="52">
        <f>+IF('Selector and Force Calculator'!$J$11=Sheet1!H4,1,0)</f>
        <v>1</v>
      </c>
      <c r="N4" s="49">
        <f t="shared" si="0"/>
        <v>3</v>
      </c>
      <c r="O4" s="48" t="s">
        <v>64</v>
      </c>
      <c r="P4" s="54">
        <f t="shared" si="1"/>
        <v>2</v>
      </c>
      <c r="Q4" s="54">
        <v>0</v>
      </c>
    </row>
    <row r="5" spans="1:22" s="46" customFormat="1" x14ac:dyDescent="0.25">
      <c r="A5" s="48" t="s">
        <v>67</v>
      </c>
      <c r="B5" s="48" t="s">
        <v>68</v>
      </c>
      <c r="C5" s="48" t="s">
        <v>67</v>
      </c>
      <c r="D5" s="49">
        <v>14</v>
      </c>
      <c r="E5" s="49">
        <v>26</v>
      </c>
      <c r="F5" s="63" t="s">
        <v>57</v>
      </c>
      <c r="G5" s="63" t="s">
        <v>69</v>
      </c>
      <c r="H5" s="63" t="s">
        <v>65</v>
      </c>
      <c r="I5" s="47" t="s">
        <v>66</v>
      </c>
      <c r="J5" s="52">
        <f>+IF(AND('Selector and Force Calculator'!$J$8&gt;Sheet1!D5,'Selector and Force Calculator'!$J$8&lt;=Sheet1!E5),1,0)</f>
        <v>1</v>
      </c>
      <c r="K5" s="49">
        <f>+IF('Selector and Force Calculator'!$J$10=Sheet1!G5,1,0)</f>
        <v>1</v>
      </c>
      <c r="L5" s="52">
        <f>+IF('Selector and Force Calculator'!_xlnm.Extract=Sheet1!F5,1,0)</f>
        <v>1</v>
      </c>
      <c r="M5" s="52">
        <f>+IF('Selector and Force Calculator'!$J$11=Sheet1!H5,1,0)</f>
        <v>1</v>
      </c>
      <c r="N5" s="49">
        <f t="shared" si="0"/>
        <v>4</v>
      </c>
      <c r="O5" s="48" t="s">
        <v>68</v>
      </c>
      <c r="P5" s="54">
        <f t="shared" si="1"/>
        <v>2</v>
      </c>
      <c r="Q5" s="54">
        <v>0</v>
      </c>
    </row>
    <row r="6" spans="1:22" s="46" customFormat="1" x14ac:dyDescent="0.25">
      <c r="A6" s="48" t="s">
        <v>70</v>
      </c>
      <c r="B6" s="48" t="s">
        <v>71</v>
      </c>
      <c r="C6" s="48" t="s">
        <v>70</v>
      </c>
      <c r="D6" s="49">
        <v>14</v>
      </c>
      <c r="E6" s="49">
        <v>26</v>
      </c>
      <c r="F6" s="63" t="s">
        <v>57</v>
      </c>
      <c r="G6" s="63" t="s">
        <v>72</v>
      </c>
      <c r="H6" s="63" t="s">
        <v>65</v>
      </c>
      <c r="I6" s="47" t="s">
        <v>66</v>
      </c>
      <c r="J6" s="52">
        <f>+IF(AND('Selector and Force Calculator'!$J$8&gt;Sheet1!D6,'Selector and Force Calculator'!$J$8&lt;=Sheet1!E6),1,0)</f>
        <v>1</v>
      </c>
      <c r="K6" s="49">
        <f>+IF('Selector and Force Calculator'!$J$10=Sheet1!G6,1,0)</f>
        <v>0</v>
      </c>
      <c r="L6" s="52">
        <f>+IF('Selector and Force Calculator'!_xlnm.Extract=Sheet1!F6,1,0)</f>
        <v>1</v>
      </c>
      <c r="M6" s="52">
        <f>+IF('Selector and Force Calculator'!$J$11=Sheet1!H6,1,0)</f>
        <v>1</v>
      </c>
      <c r="N6" s="49">
        <f t="shared" si="0"/>
        <v>3</v>
      </c>
      <c r="O6" s="48" t="s">
        <v>71</v>
      </c>
      <c r="P6" s="54">
        <f t="shared" si="1"/>
        <v>2</v>
      </c>
      <c r="Q6" s="54">
        <v>0</v>
      </c>
    </row>
    <row r="7" spans="1:22" x14ac:dyDescent="0.25">
      <c r="A7" s="55" t="s">
        <v>73</v>
      </c>
      <c r="B7" s="56" t="s">
        <v>74</v>
      </c>
      <c r="C7" s="50" t="s">
        <v>73</v>
      </c>
      <c r="D7" s="49">
        <v>27</v>
      </c>
      <c r="E7" s="52">
        <v>42</v>
      </c>
      <c r="F7" s="63" t="s">
        <v>57</v>
      </c>
      <c r="G7" s="63" t="s">
        <v>58</v>
      </c>
      <c r="H7" s="63" t="s">
        <v>11</v>
      </c>
      <c r="I7" s="51" t="s">
        <v>59</v>
      </c>
      <c r="J7" s="52">
        <f>+IF(AND('Selector and Force Calculator'!$J$8&gt;Sheet1!D7,'Selector and Force Calculator'!$J$8&lt;=Sheet1!E7),1,0)</f>
        <v>0</v>
      </c>
      <c r="K7" s="49">
        <f>+IF('Selector and Force Calculator'!$J$10=Sheet1!G7,1,0)</f>
        <v>0</v>
      </c>
      <c r="L7" s="52">
        <f>+IF('Selector and Force Calculator'!_xlnm.Extract=Sheet1!F7,1,0)</f>
        <v>1</v>
      </c>
      <c r="M7" s="52">
        <f>+IF('Selector and Force Calculator'!$J$11=Sheet1!H7,1,0)</f>
        <v>0</v>
      </c>
      <c r="N7" s="49">
        <f>SUM(J7:M7)</f>
        <v>1</v>
      </c>
      <c r="O7" s="54" t="s">
        <v>74</v>
      </c>
      <c r="P7" s="54">
        <f>+SUM(J7,L7,Q7)</f>
        <v>2</v>
      </c>
      <c r="Q7" s="54">
        <v>1</v>
      </c>
      <c r="R7" s="57">
        <v>20585.900000000001</v>
      </c>
      <c r="S7" s="54" t="s">
        <v>75</v>
      </c>
      <c r="T7" s="58" t="s">
        <v>57</v>
      </c>
      <c r="U7" s="58" t="s">
        <v>76</v>
      </c>
      <c r="V7" s="58" t="s">
        <v>9</v>
      </c>
    </row>
    <row r="8" spans="1:22" x14ac:dyDescent="0.25">
      <c r="A8" s="55" t="s">
        <v>77</v>
      </c>
      <c r="B8" s="56" t="s">
        <v>78</v>
      </c>
      <c r="C8" s="50" t="s">
        <v>77</v>
      </c>
      <c r="D8" s="49">
        <v>25.999999999999901</v>
      </c>
      <c r="E8" s="52">
        <v>38</v>
      </c>
      <c r="F8" s="63" t="s">
        <v>57</v>
      </c>
      <c r="G8" s="63" t="s">
        <v>58</v>
      </c>
      <c r="H8" s="63" t="s">
        <v>65</v>
      </c>
      <c r="I8" s="51" t="s">
        <v>59</v>
      </c>
      <c r="J8" s="52">
        <f>+IF(AND('Selector and Force Calculator'!$J$8&gt;Sheet1!D8,'Selector and Force Calculator'!$J$8&lt;=Sheet1!E8),1,0)</f>
        <v>0</v>
      </c>
      <c r="K8" s="49">
        <f>+IF('Selector and Force Calculator'!$J$10=Sheet1!G8,1,0)</f>
        <v>0</v>
      </c>
      <c r="L8" s="52">
        <f>+IF('Selector and Force Calculator'!_xlnm.Extract=Sheet1!F8,1,0)</f>
        <v>1</v>
      </c>
      <c r="M8" s="52">
        <f>+IF('Selector and Force Calculator'!$J$11=Sheet1!H8,1,0)</f>
        <v>1</v>
      </c>
      <c r="N8" s="49">
        <f t="shared" ref="N8:N84" si="2">SUM(J8:M8)</f>
        <v>2</v>
      </c>
      <c r="O8" s="54" t="s">
        <v>78</v>
      </c>
      <c r="P8" s="54">
        <f t="shared" ref="P8:P84" si="3">+SUM(J8,L8,Q8)</f>
        <v>2</v>
      </c>
      <c r="Q8" s="54">
        <v>1</v>
      </c>
      <c r="R8" s="53"/>
      <c r="S8" s="54"/>
      <c r="T8" s="58" t="s">
        <v>79</v>
      </c>
      <c r="U8" s="58" t="s">
        <v>11</v>
      </c>
      <c r="V8" s="58" t="s">
        <v>69</v>
      </c>
    </row>
    <row r="9" spans="1:22" x14ac:dyDescent="0.25">
      <c r="A9" s="59" t="s">
        <v>80</v>
      </c>
      <c r="B9" s="56" t="s">
        <v>81</v>
      </c>
      <c r="C9" s="60" t="s">
        <v>80</v>
      </c>
      <c r="D9" s="49"/>
      <c r="E9" s="52"/>
      <c r="F9" s="63"/>
      <c r="G9" s="63"/>
      <c r="H9" s="63"/>
      <c r="I9" s="51"/>
      <c r="J9" s="52">
        <f>+IF(AND('Selector and Force Calculator'!$J$8&gt;Sheet1!D9,'Selector and Force Calculator'!$J$8&lt;=Sheet1!E9),1,0)</f>
        <v>0</v>
      </c>
      <c r="K9" s="49">
        <f>+IF('Selector and Force Calculator'!$J$10=Sheet1!G9,1,0)</f>
        <v>0</v>
      </c>
      <c r="L9" s="52">
        <f>+IF('Selector and Force Calculator'!_xlnm.Extract=Sheet1!F9,1,0)</f>
        <v>0</v>
      </c>
      <c r="M9" s="52">
        <f>+IF('Selector and Force Calculator'!$J$11=Sheet1!H9,1,0)</f>
        <v>0</v>
      </c>
      <c r="N9" s="49">
        <f t="shared" si="2"/>
        <v>0</v>
      </c>
      <c r="O9" s="54" t="s">
        <v>81</v>
      </c>
      <c r="P9" s="54">
        <f t="shared" si="3"/>
        <v>0</v>
      </c>
      <c r="Q9" s="54">
        <v>0</v>
      </c>
      <c r="R9" s="53"/>
      <c r="S9" s="54"/>
      <c r="T9" s="58" t="s">
        <v>7</v>
      </c>
      <c r="V9" s="58" t="s">
        <v>72</v>
      </c>
    </row>
    <row r="10" spans="1:22" x14ac:dyDescent="0.25">
      <c r="A10" s="59" t="s">
        <v>82</v>
      </c>
      <c r="B10" s="56" t="s">
        <v>83</v>
      </c>
      <c r="C10" s="60" t="s">
        <v>82</v>
      </c>
      <c r="D10" s="49">
        <v>25.999999999999901</v>
      </c>
      <c r="E10" s="52">
        <v>38</v>
      </c>
      <c r="F10" s="63" t="s">
        <v>57</v>
      </c>
      <c r="G10" s="63" t="s">
        <v>9</v>
      </c>
      <c r="H10" s="63" t="s">
        <v>65</v>
      </c>
      <c r="I10" s="51" t="s">
        <v>66</v>
      </c>
      <c r="J10" s="52">
        <f>+IF(AND('Selector and Force Calculator'!$J$8&gt;Sheet1!D10,'Selector and Force Calculator'!$J$8&lt;=Sheet1!E10),1,0)</f>
        <v>0</v>
      </c>
      <c r="K10" s="49">
        <f>+IF('Selector and Force Calculator'!$J$10=Sheet1!G10,1,0)</f>
        <v>0</v>
      </c>
      <c r="L10" s="52">
        <f>+IF('Selector and Force Calculator'!_xlnm.Extract=Sheet1!F10,1,0)</f>
        <v>1</v>
      </c>
      <c r="M10" s="52">
        <f>+IF('Selector and Force Calculator'!$J$11=Sheet1!H10,1,0)</f>
        <v>1</v>
      </c>
      <c r="N10" s="49">
        <f t="shared" si="2"/>
        <v>2</v>
      </c>
      <c r="O10" s="54" t="s">
        <v>83</v>
      </c>
      <c r="P10" s="54">
        <f t="shared" si="3"/>
        <v>1</v>
      </c>
      <c r="Q10" s="54">
        <v>0</v>
      </c>
      <c r="R10" s="53"/>
      <c r="S10" s="54"/>
      <c r="V10" s="58" t="s">
        <v>58</v>
      </c>
    </row>
    <row r="11" spans="1:22" x14ac:dyDescent="0.25">
      <c r="A11" s="59" t="s">
        <v>84</v>
      </c>
      <c r="B11" s="56" t="s">
        <v>85</v>
      </c>
      <c r="C11" s="60" t="s">
        <v>84</v>
      </c>
      <c r="D11" s="49">
        <v>25.999999999999901</v>
      </c>
      <c r="E11" s="52">
        <v>38</v>
      </c>
      <c r="F11" s="63" t="s">
        <v>57</v>
      </c>
      <c r="G11" s="63" t="s">
        <v>69</v>
      </c>
      <c r="H11" s="63" t="s">
        <v>65</v>
      </c>
      <c r="I11" s="51" t="s">
        <v>66</v>
      </c>
      <c r="J11" s="52">
        <f>+IF(AND('Selector and Force Calculator'!$J$8&gt;Sheet1!D11,'Selector and Force Calculator'!$J$8&lt;=Sheet1!E11),1,0)</f>
        <v>0</v>
      </c>
      <c r="K11" s="49">
        <f>+IF('Selector and Force Calculator'!$J$10=Sheet1!G11,1,0)</f>
        <v>1</v>
      </c>
      <c r="L11" s="52">
        <f>+IF('Selector and Force Calculator'!_xlnm.Extract=Sheet1!F11,1,0)</f>
        <v>1</v>
      </c>
      <c r="M11" s="52">
        <f>+IF('Selector and Force Calculator'!$J$11=Sheet1!H11,1,0)</f>
        <v>1</v>
      </c>
      <c r="N11" s="49">
        <f t="shared" si="2"/>
        <v>3</v>
      </c>
      <c r="O11" s="54" t="s">
        <v>85</v>
      </c>
      <c r="P11" s="54">
        <f t="shared" si="3"/>
        <v>1</v>
      </c>
      <c r="Q11" s="54">
        <v>0</v>
      </c>
      <c r="R11" s="53"/>
      <c r="S11" s="54"/>
    </row>
    <row r="12" spans="1:22" x14ac:dyDescent="0.25">
      <c r="A12" s="59" t="s">
        <v>86</v>
      </c>
      <c r="B12" s="56" t="s">
        <v>87</v>
      </c>
      <c r="C12" s="60" t="s">
        <v>86</v>
      </c>
      <c r="D12" s="49">
        <v>25.999999999999901</v>
      </c>
      <c r="E12" s="52">
        <v>38</v>
      </c>
      <c r="F12" s="63" t="s">
        <v>57</v>
      </c>
      <c r="G12" s="63" t="s">
        <v>72</v>
      </c>
      <c r="H12" s="63" t="s">
        <v>65</v>
      </c>
      <c r="I12" s="51" t="s">
        <v>66</v>
      </c>
      <c r="J12" s="52">
        <f>+IF(AND('Selector and Force Calculator'!$J$8&gt;Sheet1!D12,'Selector and Force Calculator'!$J$8&lt;=Sheet1!E12),1,0)</f>
        <v>0</v>
      </c>
      <c r="K12" s="49">
        <f>+IF('Selector and Force Calculator'!$J$10=Sheet1!G12,1,0)</f>
        <v>0</v>
      </c>
      <c r="L12" s="52">
        <f>+IF('Selector and Force Calculator'!_xlnm.Extract=Sheet1!F12,1,0)</f>
        <v>1</v>
      </c>
      <c r="M12" s="52">
        <f>+IF('Selector and Force Calculator'!$J$11=Sheet1!H12,1,0)</f>
        <v>1</v>
      </c>
      <c r="N12" s="49">
        <f t="shared" si="2"/>
        <v>2</v>
      </c>
      <c r="O12" s="54" t="s">
        <v>87</v>
      </c>
      <c r="P12" s="54">
        <f t="shared" si="3"/>
        <v>1</v>
      </c>
      <c r="Q12" s="54">
        <v>0</v>
      </c>
      <c r="R12" s="53"/>
      <c r="S12" s="54"/>
    </row>
    <row r="13" spans="1:22" x14ac:dyDescent="0.25">
      <c r="A13" s="59" t="s">
        <v>88</v>
      </c>
      <c r="B13" s="56" t="s">
        <v>89</v>
      </c>
      <c r="C13" s="60" t="s">
        <v>88</v>
      </c>
      <c r="D13" s="49"/>
      <c r="E13" s="52"/>
      <c r="F13" s="63"/>
      <c r="G13" s="63"/>
      <c r="H13" s="63"/>
      <c r="I13" s="51"/>
      <c r="J13" s="52">
        <f>+IF(AND('Selector and Force Calculator'!$J$8&gt;Sheet1!D13,'Selector and Force Calculator'!$J$8&lt;=Sheet1!E13),1,0)</f>
        <v>0</v>
      </c>
      <c r="K13" s="49">
        <f>+IF('Selector and Force Calculator'!$J$10=Sheet1!G13,1,0)</f>
        <v>0</v>
      </c>
      <c r="L13" s="52">
        <f>+IF('Selector and Force Calculator'!_xlnm.Extract=Sheet1!F13,1,0)</f>
        <v>0</v>
      </c>
      <c r="M13" s="52">
        <f>+IF('Selector and Force Calculator'!$J$11=Sheet1!H13,1,0)</f>
        <v>0</v>
      </c>
      <c r="N13" s="49">
        <f t="shared" si="2"/>
        <v>0</v>
      </c>
      <c r="O13" s="54" t="s">
        <v>89</v>
      </c>
      <c r="P13" s="54">
        <f t="shared" si="3"/>
        <v>0</v>
      </c>
      <c r="Q13" s="54">
        <v>0</v>
      </c>
      <c r="R13" s="53"/>
      <c r="S13" s="54"/>
    </row>
    <row r="14" spans="1:22" x14ac:dyDescent="0.25">
      <c r="A14" s="59" t="s">
        <v>90</v>
      </c>
      <c r="B14" s="56" t="s">
        <v>91</v>
      </c>
      <c r="C14" s="60" t="s">
        <v>90</v>
      </c>
      <c r="D14" s="49"/>
      <c r="E14" s="52"/>
      <c r="F14" s="63"/>
      <c r="G14" s="63"/>
      <c r="H14" s="63"/>
      <c r="I14" s="51"/>
      <c r="J14" s="52">
        <f>+IF(AND('Selector and Force Calculator'!$J$8&gt;Sheet1!D14,'Selector and Force Calculator'!$J$8&lt;=Sheet1!E14),1,0)</f>
        <v>0</v>
      </c>
      <c r="K14" s="49">
        <f>+IF('Selector and Force Calculator'!$J$10=Sheet1!G14,1,0)</f>
        <v>0</v>
      </c>
      <c r="L14" s="52">
        <f>+IF('Selector and Force Calculator'!_xlnm.Extract=Sheet1!F14,1,0)</f>
        <v>0</v>
      </c>
      <c r="M14" s="52">
        <f>+IF('Selector and Force Calculator'!$J$11=Sheet1!H14,1,0)</f>
        <v>0</v>
      </c>
      <c r="N14" s="49">
        <f t="shared" si="2"/>
        <v>0</v>
      </c>
      <c r="O14" s="54" t="s">
        <v>91</v>
      </c>
      <c r="P14" s="54">
        <f t="shared" si="3"/>
        <v>0</v>
      </c>
      <c r="Q14" s="54">
        <v>0</v>
      </c>
      <c r="R14" s="53"/>
      <c r="S14" s="54"/>
    </row>
    <row r="15" spans="1:22" x14ac:dyDescent="0.25">
      <c r="A15" s="59" t="s">
        <v>92</v>
      </c>
      <c r="B15" s="56" t="s">
        <v>93</v>
      </c>
      <c r="C15" s="60" t="s">
        <v>92</v>
      </c>
      <c r="D15" s="49"/>
      <c r="E15" s="52"/>
      <c r="F15" s="63"/>
      <c r="G15" s="63"/>
      <c r="H15" s="63"/>
      <c r="I15" s="51"/>
      <c r="J15" s="52">
        <f>+IF(AND('Selector and Force Calculator'!$J$8&gt;Sheet1!D15,'Selector and Force Calculator'!$J$8&lt;=Sheet1!E15),1,0)</f>
        <v>0</v>
      </c>
      <c r="K15" s="49">
        <f>+IF('Selector and Force Calculator'!$J$10=Sheet1!G15,1,0)</f>
        <v>0</v>
      </c>
      <c r="L15" s="52">
        <f>+IF('Selector and Force Calculator'!_xlnm.Extract=Sheet1!F15,1,0)</f>
        <v>0</v>
      </c>
      <c r="M15" s="52">
        <f>+IF('Selector and Force Calculator'!$J$11=Sheet1!H15,1,0)</f>
        <v>0</v>
      </c>
      <c r="N15" s="49">
        <f t="shared" si="2"/>
        <v>0</v>
      </c>
      <c r="O15" s="54" t="s">
        <v>93</v>
      </c>
      <c r="P15" s="54">
        <f t="shared" si="3"/>
        <v>0</v>
      </c>
      <c r="Q15" s="54">
        <v>0</v>
      </c>
      <c r="R15" s="53"/>
      <c r="S15" s="54"/>
    </row>
    <row r="16" spans="1:22" x14ac:dyDescent="0.25">
      <c r="A16" s="55" t="s">
        <v>94</v>
      </c>
      <c r="B16" s="56" t="s">
        <v>95</v>
      </c>
      <c r="C16" s="50" t="s">
        <v>94</v>
      </c>
      <c r="D16" s="52">
        <v>39</v>
      </c>
      <c r="E16" s="52">
        <v>54</v>
      </c>
      <c r="F16" s="63" t="s">
        <v>57</v>
      </c>
      <c r="G16" s="63" t="s">
        <v>58</v>
      </c>
      <c r="H16" s="63" t="s">
        <v>11</v>
      </c>
      <c r="I16" s="51" t="s">
        <v>59</v>
      </c>
      <c r="J16" s="52">
        <f>+IF(AND('Selector and Force Calculator'!$J$8&gt;Sheet1!D16,'Selector and Force Calculator'!$J$8&lt;=Sheet1!E16),1,0)</f>
        <v>0</v>
      </c>
      <c r="K16" s="49">
        <f>+IF('Selector and Force Calculator'!$J$10=Sheet1!G16,1,0)</f>
        <v>0</v>
      </c>
      <c r="L16" s="52">
        <f>+IF('Selector and Force Calculator'!_xlnm.Extract=Sheet1!F16,1,0)</f>
        <v>1</v>
      </c>
      <c r="M16" s="52">
        <f>+IF('Selector and Force Calculator'!$J$11=Sheet1!H16,1,0)</f>
        <v>0</v>
      </c>
      <c r="N16" s="49">
        <f t="shared" si="2"/>
        <v>1</v>
      </c>
      <c r="O16" s="54" t="s">
        <v>95</v>
      </c>
      <c r="P16" s="54">
        <f t="shared" si="3"/>
        <v>2</v>
      </c>
      <c r="Q16" s="54">
        <v>1</v>
      </c>
      <c r="R16" s="57">
        <v>13350</v>
      </c>
      <c r="S16" s="54" t="s">
        <v>96</v>
      </c>
    </row>
    <row r="17" spans="1:19" x14ac:dyDescent="0.25">
      <c r="A17" s="55" t="s">
        <v>97</v>
      </c>
      <c r="B17" s="56" t="s">
        <v>98</v>
      </c>
      <c r="C17" s="50" t="s">
        <v>97</v>
      </c>
      <c r="D17" s="52">
        <v>38</v>
      </c>
      <c r="E17" s="52">
        <v>50</v>
      </c>
      <c r="F17" s="63" t="s">
        <v>57</v>
      </c>
      <c r="G17" s="63" t="s">
        <v>58</v>
      </c>
      <c r="H17" s="63" t="s">
        <v>65</v>
      </c>
      <c r="I17" s="51" t="s">
        <v>59</v>
      </c>
      <c r="J17" s="52">
        <f>+IF(AND('Selector and Force Calculator'!$J$8&gt;Sheet1!D17,'Selector and Force Calculator'!$J$8&lt;=Sheet1!E17),1,0)</f>
        <v>0</v>
      </c>
      <c r="K17" s="49">
        <f>+IF('Selector and Force Calculator'!$J$10=Sheet1!G17,1,0)</f>
        <v>0</v>
      </c>
      <c r="L17" s="52">
        <f>+IF('Selector and Force Calculator'!_xlnm.Extract=Sheet1!F17,1,0)</f>
        <v>1</v>
      </c>
      <c r="M17" s="52">
        <f>+IF('Selector and Force Calculator'!$J$11=Sheet1!H17,1,0)</f>
        <v>1</v>
      </c>
      <c r="N17" s="49">
        <f t="shared" si="2"/>
        <v>2</v>
      </c>
      <c r="O17" s="54" t="s">
        <v>98</v>
      </c>
      <c r="P17" s="54">
        <f t="shared" si="3"/>
        <v>2</v>
      </c>
      <c r="Q17" s="54">
        <v>1</v>
      </c>
      <c r="R17" s="57"/>
      <c r="S17" s="54"/>
    </row>
    <row r="18" spans="1:19" x14ac:dyDescent="0.25">
      <c r="A18" s="59" t="s">
        <v>99</v>
      </c>
      <c r="B18" s="56" t="s">
        <v>100</v>
      </c>
      <c r="C18" s="60" t="s">
        <v>99</v>
      </c>
      <c r="D18" s="52">
        <v>38</v>
      </c>
      <c r="E18" s="52">
        <v>50</v>
      </c>
      <c r="F18" s="63" t="s">
        <v>57</v>
      </c>
      <c r="G18" s="63" t="s">
        <v>9</v>
      </c>
      <c r="H18" s="63" t="s">
        <v>65</v>
      </c>
      <c r="I18" s="51" t="s">
        <v>66</v>
      </c>
      <c r="J18" s="52">
        <f>+IF(AND('Selector and Force Calculator'!$J$8&gt;Sheet1!D18,'Selector and Force Calculator'!$J$8&lt;=Sheet1!E18),1,0)</f>
        <v>0</v>
      </c>
      <c r="K18" s="49">
        <f>+IF('Selector and Force Calculator'!$J$10=Sheet1!G18,1,0)</f>
        <v>0</v>
      </c>
      <c r="L18" s="52">
        <f>+IF('Selector and Force Calculator'!_xlnm.Extract=Sheet1!F18,1,0)</f>
        <v>1</v>
      </c>
      <c r="M18" s="52">
        <f>+IF('Selector and Force Calculator'!$J$11=Sheet1!H18,1,0)</f>
        <v>1</v>
      </c>
      <c r="N18" s="49">
        <f t="shared" si="2"/>
        <v>2</v>
      </c>
      <c r="O18" s="54" t="s">
        <v>100</v>
      </c>
      <c r="P18" s="54">
        <f t="shared" si="3"/>
        <v>1</v>
      </c>
      <c r="Q18" s="54">
        <v>0</v>
      </c>
      <c r="R18" s="57"/>
      <c r="S18" s="54"/>
    </row>
    <row r="19" spans="1:19" x14ac:dyDescent="0.25">
      <c r="A19" s="59" t="s">
        <v>101</v>
      </c>
      <c r="B19" s="56" t="s">
        <v>102</v>
      </c>
      <c r="C19" s="60" t="s">
        <v>101</v>
      </c>
      <c r="D19" s="52">
        <v>38</v>
      </c>
      <c r="E19" s="52">
        <v>50</v>
      </c>
      <c r="F19" s="63" t="s">
        <v>57</v>
      </c>
      <c r="G19" s="63" t="s">
        <v>69</v>
      </c>
      <c r="H19" s="63" t="s">
        <v>65</v>
      </c>
      <c r="I19" s="51" t="s">
        <v>66</v>
      </c>
      <c r="J19" s="52">
        <f>+IF(AND('Selector and Force Calculator'!$J$8&gt;Sheet1!D19,'Selector and Force Calculator'!$J$8&lt;=Sheet1!E19),1,0)</f>
        <v>0</v>
      </c>
      <c r="K19" s="49">
        <f>+IF('Selector and Force Calculator'!$J$10=Sheet1!G19,1,0)</f>
        <v>1</v>
      </c>
      <c r="L19" s="52">
        <f>+IF('Selector and Force Calculator'!_xlnm.Extract=Sheet1!F19,1,0)</f>
        <v>1</v>
      </c>
      <c r="M19" s="52">
        <f>+IF('Selector and Force Calculator'!$J$11=Sheet1!H19,1,0)</f>
        <v>1</v>
      </c>
      <c r="N19" s="49">
        <f t="shared" si="2"/>
        <v>3</v>
      </c>
      <c r="O19" s="54" t="s">
        <v>102</v>
      </c>
      <c r="P19" s="54">
        <f t="shared" si="3"/>
        <v>1</v>
      </c>
      <c r="Q19" s="54">
        <v>0</v>
      </c>
      <c r="R19" s="57"/>
      <c r="S19" s="54"/>
    </row>
    <row r="20" spans="1:19" x14ac:dyDescent="0.25">
      <c r="A20" s="59" t="s">
        <v>103</v>
      </c>
      <c r="B20" s="56" t="s">
        <v>104</v>
      </c>
      <c r="C20" s="60" t="s">
        <v>103</v>
      </c>
      <c r="D20" s="52">
        <v>38</v>
      </c>
      <c r="E20" s="52">
        <v>50</v>
      </c>
      <c r="F20" s="63" t="s">
        <v>57</v>
      </c>
      <c r="G20" s="63" t="s">
        <v>72</v>
      </c>
      <c r="H20" s="63" t="s">
        <v>65</v>
      </c>
      <c r="I20" s="51" t="s">
        <v>66</v>
      </c>
      <c r="J20" s="52">
        <f>+IF(AND('Selector and Force Calculator'!$J$8&gt;Sheet1!D20,'Selector and Force Calculator'!$J$8&lt;=Sheet1!E20),1,0)</f>
        <v>0</v>
      </c>
      <c r="K20" s="49">
        <f>+IF('Selector and Force Calculator'!$J$10=Sheet1!G20,1,0)</f>
        <v>0</v>
      </c>
      <c r="L20" s="52">
        <f>+IF('Selector and Force Calculator'!_xlnm.Extract=Sheet1!F20,1,0)</f>
        <v>1</v>
      </c>
      <c r="M20" s="52">
        <f>+IF('Selector and Force Calculator'!$J$11=Sheet1!H20,1,0)</f>
        <v>1</v>
      </c>
      <c r="N20" s="49">
        <f t="shared" si="2"/>
        <v>2</v>
      </c>
      <c r="O20" s="54" t="s">
        <v>104</v>
      </c>
      <c r="P20" s="54">
        <f t="shared" si="3"/>
        <v>1</v>
      </c>
      <c r="Q20" s="54">
        <v>0</v>
      </c>
      <c r="R20" s="57"/>
      <c r="S20" s="54"/>
    </row>
    <row r="21" spans="1:19" x14ac:dyDescent="0.25">
      <c r="A21" s="59" t="s">
        <v>105</v>
      </c>
      <c r="B21" s="56" t="s">
        <v>106</v>
      </c>
      <c r="C21" s="60" t="s">
        <v>105</v>
      </c>
      <c r="D21" s="52"/>
      <c r="E21" s="52"/>
      <c r="F21" s="63"/>
      <c r="G21" s="63"/>
      <c r="H21" s="63"/>
      <c r="I21" s="51"/>
      <c r="J21" s="52">
        <f>+IF(AND('Selector and Force Calculator'!$J$8&gt;Sheet1!D21,'Selector and Force Calculator'!$J$8&lt;=Sheet1!E21),1,0)</f>
        <v>0</v>
      </c>
      <c r="K21" s="49">
        <f>+IF('Selector and Force Calculator'!$J$10=Sheet1!G21,1,0)</f>
        <v>0</v>
      </c>
      <c r="L21" s="52">
        <f>+IF('Selector and Force Calculator'!_xlnm.Extract=Sheet1!F21,1,0)</f>
        <v>0</v>
      </c>
      <c r="M21" s="52">
        <f>+IF('Selector and Force Calculator'!$J$11=Sheet1!H21,1,0)</f>
        <v>0</v>
      </c>
      <c r="N21" s="49">
        <f t="shared" si="2"/>
        <v>0</v>
      </c>
      <c r="O21" s="54" t="s">
        <v>106</v>
      </c>
      <c r="P21" s="54">
        <f t="shared" si="3"/>
        <v>0</v>
      </c>
      <c r="Q21" s="54">
        <v>0</v>
      </c>
      <c r="R21" s="57"/>
      <c r="S21" s="54"/>
    </row>
    <row r="22" spans="1:19" x14ac:dyDescent="0.25">
      <c r="A22" s="59" t="s">
        <v>107</v>
      </c>
      <c r="B22" s="56" t="s">
        <v>108</v>
      </c>
      <c r="C22" s="60" t="s">
        <v>107</v>
      </c>
      <c r="D22" s="52"/>
      <c r="E22" s="52"/>
      <c r="F22" s="63"/>
      <c r="G22" s="63"/>
      <c r="H22" s="63"/>
      <c r="I22" s="51"/>
      <c r="J22" s="52">
        <f>+IF(AND('Selector and Force Calculator'!$J$8&gt;Sheet1!D22,'Selector and Force Calculator'!$J$8&lt;=Sheet1!E22),1,0)</f>
        <v>0</v>
      </c>
      <c r="K22" s="49">
        <f>+IF('Selector and Force Calculator'!$J$10=Sheet1!G22,1,0)</f>
        <v>0</v>
      </c>
      <c r="L22" s="52">
        <f>+IF('Selector and Force Calculator'!_xlnm.Extract=Sheet1!F22,1,0)</f>
        <v>0</v>
      </c>
      <c r="M22" s="52">
        <f>+IF('Selector and Force Calculator'!$J$11=Sheet1!H22,1,0)</f>
        <v>0</v>
      </c>
      <c r="N22" s="49">
        <f t="shared" si="2"/>
        <v>0</v>
      </c>
      <c r="O22" s="54" t="s">
        <v>108</v>
      </c>
      <c r="P22" s="54">
        <f t="shared" si="3"/>
        <v>0</v>
      </c>
      <c r="Q22" s="54">
        <v>0</v>
      </c>
      <c r="R22" s="57"/>
      <c r="S22" s="54"/>
    </row>
    <row r="23" spans="1:19" x14ac:dyDescent="0.25">
      <c r="A23" s="59" t="s">
        <v>109</v>
      </c>
      <c r="B23" s="56" t="s">
        <v>110</v>
      </c>
      <c r="C23" s="60" t="s">
        <v>109</v>
      </c>
      <c r="D23" s="52"/>
      <c r="E23" s="52"/>
      <c r="F23" s="63"/>
      <c r="G23" s="63"/>
      <c r="H23" s="63"/>
      <c r="I23" s="51"/>
      <c r="J23" s="52">
        <f>+IF(AND('Selector and Force Calculator'!$J$8&gt;Sheet1!D23,'Selector and Force Calculator'!$J$8&lt;=Sheet1!E23),1,0)</f>
        <v>0</v>
      </c>
      <c r="K23" s="49">
        <f>+IF('Selector and Force Calculator'!$J$10=Sheet1!G23,1,0)</f>
        <v>0</v>
      </c>
      <c r="L23" s="52">
        <f>+IF('Selector and Force Calculator'!_xlnm.Extract=Sheet1!F23,1,0)</f>
        <v>0</v>
      </c>
      <c r="M23" s="52">
        <f>+IF('Selector and Force Calculator'!$J$11=Sheet1!H23,1,0)</f>
        <v>0</v>
      </c>
      <c r="N23" s="49">
        <f t="shared" si="2"/>
        <v>0</v>
      </c>
      <c r="O23" s="54" t="s">
        <v>110</v>
      </c>
      <c r="P23" s="54">
        <f t="shared" si="3"/>
        <v>0</v>
      </c>
      <c r="Q23" s="54">
        <v>0</v>
      </c>
      <c r="R23" s="57"/>
      <c r="S23" s="54"/>
    </row>
    <row r="24" spans="1:19" x14ac:dyDescent="0.25">
      <c r="A24" s="55" t="s">
        <v>111</v>
      </c>
      <c r="B24" s="56" t="s">
        <v>112</v>
      </c>
      <c r="C24" s="50" t="s">
        <v>111</v>
      </c>
      <c r="D24" s="52">
        <v>51</v>
      </c>
      <c r="E24" s="52">
        <v>79</v>
      </c>
      <c r="F24" s="63" t="s">
        <v>57</v>
      </c>
      <c r="G24" s="63" t="s">
        <v>58</v>
      </c>
      <c r="H24" s="63" t="s">
        <v>11</v>
      </c>
      <c r="I24" s="51" t="s">
        <v>59</v>
      </c>
      <c r="J24" s="52">
        <f>+IF(AND('Selector and Force Calculator'!$J$8&gt;Sheet1!D24,'Selector and Force Calculator'!$J$8&lt;=Sheet1!E24),1,0)</f>
        <v>0</v>
      </c>
      <c r="K24" s="49">
        <f>+IF('Selector and Force Calculator'!$J$10=Sheet1!G24,1,0)</f>
        <v>0</v>
      </c>
      <c r="L24" s="52">
        <f>+IF('Selector and Force Calculator'!_xlnm.Extract=Sheet1!F24,1,0)</f>
        <v>1</v>
      </c>
      <c r="M24" s="52">
        <f>+IF('Selector and Force Calculator'!$J$11=Sheet1!H24,1,0)</f>
        <v>0</v>
      </c>
      <c r="N24" s="49">
        <f t="shared" si="2"/>
        <v>1</v>
      </c>
      <c r="O24" s="54" t="s">
        <v>112</v>
      </c>
      <c r="P24" s="54">
        <f t="shared" si="3"/>
        <v>2</v>
      </c>
      <c r="Q24" s="54">
        <v>1</v>
      </c>
      <c r="R24" s="57">
        <v>22300</v>
      </c>
      <c r="S24" s="54" t="s">
        <v>113</v>
      </c>
    </row>
    <row r="25" spans="1:19" x14ac:dyDescent="0.25">
      <c r="A25" s="55" t="s">
        <v>114</v>
      </c>
      <c r="B25" s="56" t="s">
        <v>115</v>
      </c>
      <c r="C25" s="50" t="s">
        <v>114</v>
      </c>
      <c r="D25" s="52">
        <v>50</v>
      </c>
      <c r="E25" s="52">
        <v>75</v>
      </c>
      <c r="F25" s="63" t="s">
        <v>57</v>
      </c>
      <c r="G25" s="63" t="s">
        <v>58</v>
      </c>
      <c r="H25" s="63" t="s">
        <v>65</v>
      </c>
      <c r="I25" s="51" t="s">
        <v>59</v>
      </c>
      <c r="J25" s="52">
        <f>+IF(AND('Selector and Force Calculator'!$J$8&gt;Sheet1!D25,'Selector and Force Calculator'!$J$8&lt;=Sheet1!E25),1,0)</f>
        <v>0</v>
      </c>
      <c r="K25" s="49">
        <f>+IF('Selector and Force Calculator'!$J$10=Sheet1!G25,1,0)</f>
        <v>0</v>
      </c>
      <c r="L25" s="52">
        <f>+IF('Selector and Force Calculator'!_xlnm.Extract=Sheet1!F25,1,0)</f>
        <v>1</v>
      </c>
      <c r="M25" s="52">
        <f>+IF('Selector and Force Calculator'!$J$11=Sheet1!H25,1,0)</f>
        <v>1</v>
      </c>
      <c r="N25" s="49">
        <f t="shared" si="2"/>
        <v>2</v>
      </c>
      <c r="O25" s="54" t="s">
        <v>115</v>
      </c>
      <c r="P25" s="54">
        <f t="shared" si="3"/>
        <v>2</v>
      </c>
      <c r="Q25" s="54">
        <v>1</v>
      </c>
      <c r="R25" s="57"/>
      <c r="S25" s="54"/>
    </row>
    <row r="26" spans="1:19" x14ac:dyDescent="0.25">
      <c r="A26" s="59" t="s">
        <v>116</v>
      </c>
      <c r="B26" s="56" t="s">
        <v>117</v>
      </c>
      <c r="C26" s="60" t="s">
        <v>116</v>
      </c>
      <c r="D26" s="52">
        <v>50</v>
      </c>
      <c r="E26" s="52">
        <v>75</v>
      </c>
      <c r="F26" s="63" t="s">
        <v>57</v>
      </c>
      <c r="G26" s="63" t="s">
        <v>9</v>
      </c>
      <c r="H26" s="63" t="s">
        <v>65</v>
      </c>
      <c r="I26" s="51" t="s">
        <v>66</v>
      </c>
      <c r="J26" s="52">
        <f>+IF(AND('Selector and Force Calculator'!$J$8&gt;Sheet1!D26,'Selector and Force Calculator'!$J$8&lt;=Sheet1!E26),1,0)</f>
        <v>0</v>
      </c>
      <c r="K26" s="49">
        <f>+IF('Selector and Force Calculator'!$J$10=Sheet1!G26,1,0)</f>
        <v>0</v>
      </c>
      <c r="L26" s="52">
        <f>+IF('Selector and Force Calculator'!_xlnm.Extract=Sheet1!F26,1,0)</f>
        <v>1</v>
      </c>
      <c r="M26" s="52">
        <f>+IF('Selector and Force Calculator'!$J$11=Sheet1!H26,1,0)</f>
        <v>1</v>
      </c>
      <c r="N26" s="49">
        <f t="shared" si="2"/>
        <v>2</v>
      </c>
      <c r="O26" s="54" t="s">
        <v>117</v>
      </c>
      <c r="P26" s="54">
        <f t="shared" si="3"/>
        <v>1</v>
      </c>
      <c r="Q26" s="54">
        <v>0</v>
      </c>
      <c r="R26" s="57"/>
      <c r="S26" s="54"/>
    </row>
    <row r="27" spans="1:19" x14ac:dyDescent="0.25">
      <c r="A27" s="59" t="s">
        <v>118</v>
      </c>
      <c r="B27" s="56" t="s">
        <v>119</v>
      </c>
      <c r="C27" s="60" t="s">
        <v>118</v>
      </c>
      <c r="D27" s="52">
        <v>50</v>
      </c>
      <c r="E27" s="52">
        <v>75</v>
      </c>
      <c r="F27" s="63" t="s">
        <v>57</v>
      </c>
      <c r="G27" s="63" t="s">
        <v>69</v>
      </c>
      <c r="H27" s="63" t="s">
        <v>65</v>
      </c>
      <c r="I27" s="51" t="s">
        <v>66</v>
      </c>
      <c r="J27" s="52">
        <f>+IF(AND('Selector and Force Calculator'!$J$8&gt;Sheet1!D27,'Selector and Force Calculator'!$J$8&lt;=Sheet1!E27),1,0)</f>
        <v>0</v>
      </c>
      <c r="K27" s="49">
        <f>+IF('Selector and Force Calculator'!$J$10=Sheet1!G27,1,0)</f>
        <v>1</v>
      </c>
      <c r="L27" s="52">
        <f>+IF('Selector and Force Calculator'!_xlnm.Extract=Sheet1!F27,1,0)</f>
        <v>1</v>
      </c>
      <c r="M27" s="52">
        <f>+IF('Selector and Force Calculator'!$J$11=Sheet1!H27,1,0)</f>
        <v>1</v>
      </c>
      <c r="N27" s="49">
        <f t="shared" si="2"/>
        <v>3</v>
      </c>
      <c r="O27" s="54" t="s">
        <v>119</v>
      </c>
      <c r="P27" s="54">
        <f t="shared" si="3"/>
        <v>1</v>
      </c>
      <c r="Q27" s="54">
        <v>0</v>
      </c>
      <c r="R27" s="57"/>
      <c r="S27" s="54"/>
    </row>
    <row r="28" spans="1:19" x14ac:dyDescent="0.25">
      <c r="A28" s="59" t="s">
        <v>120</v>
      </c>
      <c r="B28" s="56" t="s">
        <v>121</v>
      </c>
      <c r="C28" s="60" t="s">
        <v>120</v>
      </c>
      <c r="D28" s="52">
        <v>50</v>
      </c>
      <c r="E28" s="52">
        <v>75</v>
      </c>
      <c r="F28" s="63" t="s">
        <v>57</v>
      </c>
      <c r="G28" s="63" t="s">
        <v>72</v>
      </c>
      <c r="H28" s="63" t="s">
        <v>65</v>
      </c>
      <c r="I28" s="51" t="s">
        <v>66</v>
      </c>
      <c r="J28" s="52">
        <f>+IF(AND('Selector and Force Calculator'!$J$8&gt;Sheet1!D28,'Selector and Force Calculator'!$J$8&lt;=Sheet1!E28),1,0)</f>
        <v>0</v>
      </c>
      <c r="K28" s="49">
        <f>+IF('Selector and Force Calculator'!$J$10=Sheet1!G28,1,0)</f>
        <v>0</v>
      </c>
      <c r="L28" s="52">
        <f>+IF('Selector and Force Calculator'!_xlnm.Extract=Sheet1!F28,1,0)</f>
        <v>1</v>
      </c>
      <c r="M28" s="52">
        <f>+IF('Selector and Force Calculator'!$J$11=Sheet1!H28,1,0)</f>
        <v>1</v>
      </c>
      <c r="N28" s="49">
        <f t="shared" si="2"/>
        <v>2</v>
      </c>
      <c r="O28" s="54" t="s">
        <v>121</v>
      </c>
      <c r="P28" s="54">
        <f t="shared" si="3"/>
        <v>1</v>
      </c>
      <c r="Q28" s="54">
        <v>0</v>
      </c>
      <c r="R28" s="57"/>
      <c r="S28" s="54"/>
    </row>
    <row r="29" spans="1:19" x14ac:dyDescent="0.25">
      <c r="A29" s="59" t="s">
        <v>122</v>
      </c>
      <c r="B29" s="56" t="s">
        <v>123</v>
      </c>
      <c r="C29" s="60" t="s">
        <v>122</v>
      </c>
      <c r="D29" s="52"/>
      <c r="E29" s="52"/>
      <c r="F29" s="63"/>
      <c r="G29" s="63"/>
      <c r="H29" s="63"/>
      <c r="I29" s="51"/>
      <c r="J29" s="52">
        <f>+IF(AND('Selector and Force Calculator'!$J$8&gt;Sheet1!D29,'Selector and Force Calculator'!$J$8&lt;=Sheet1!E29),1,0)</f>
        <v>0</v>
      </c>
      <c r="K29" s="49">
        <f>+IF('Selector and Force Calculator'!$J$10=Sheet1!G29,1,0)</f>
        <v>0</v>
      </c>
      <c r="L29" s="52">
        <f>+IF('Selector and Force Calculator'!_xlnm.Extract=Sheet1!F29,1,0)</f>
        <v>0</v>
      </c>
      <c r="M29" s="52">
        <f>+IF('Selector and Force Calculator'!$J$11=Sheet1!H29,1,0)</f>
        <v>0</v>
      </c>
      <c r="N29" s="49">
        <f t="shared" si="2"/>
        <v>0</v>
      </c>
      <c r="O29" s="54" t="s">
        <v>123</v>
      </c>
      <c r="P29" s="54">
        <f t="shared" si="3"/>
        <v>0</v>
      </c>
      <c r="Q29" s="54">
        <v>0</v>
      </c>
      <c r="R29" s="57"/>
      <c r="S29" s="54"/>
    </row>
    <row r="30" spans="1:19" x14ac:dyDescent="0.25">
      <c r="A30" s="59" t="s">
        <v>124</v>
      </c>
      <c r="B30" s="56" t="s">
        <v>125</v>
      </c>
      <c r="C30" s="60" t="s">
        <v>124</v>
      </c>
      <c r="D30" s="52"/>
      <c r="E30" s="52"/>
      <c r="F30" s="63"/>
      <c r="G30" s="63"/>
      <c r="H30" s="63"/>
      <c r="I30" s="51"/>
      <c r="J30" s="52">
        <f>+IF(AND('Selector and Force Calculator'!$J$8&gt;Sheet1!D30,'Selector and Force Calculator'!$J$8&lt;=Sheet1!E30),1,0)</f>
        <v>0</v>
      </c>
      <c r="K30" s="49">
        <f>+IF('Selector and Force Calculator'!$J$10=Sheet1!G30,1,0)</f>
        <v>0</v>
      </c>
      <c r="L30" s="52">
        <f>+IF('Selector and Force Calculator'!_xlnm.Extract=Sheet1!F30,1,0)</f>
        <v>0</v>
      </c>
      <c r="M30" s="52">
        <f>+IF('Selector and Force Calculator'!$J$11=Sheet1!H30,1,0)</f>
        <v>0</v>
      </c>
      <c r="N30" s="49">
        <f t="shared" si="2"/>
        <v>0</v>
      </c>
      <c r="O30" s="54" t="s">
        <v>125</v>
      </c>
      <c r="P30" s="54">
        <f t="shared" si="3"/>
        <v>0</v>
      </c>
      <c r="Q30" s="54">
        <v>0</v>
      </c>
      <c r="R30" s="57"/>
      <c r="S30" s="54"/>
    </row>
    <row r="31" spans="1:19" x14ac:dyDescent="0.25">
      <c r="A31" s="59" t="s">
        <v>126</v>
      </c>
      <c r="B31" s="56" t="s">
        <v>127</v>
      </c>
      <c r="C31" s="60" t="s">
        <v>126</v>
      </c>
      <c r="D31" s="52"/>
      <c r="E31" s="52"/>
      <c r="F31" s="63"/>
      <c r="G31" s="64"/>
      <c r="H31" s="63"/>
      <c r="I31" s="51"/>
      <c r="J31" s="52">
        <f>+IF(AND('Selector and Force Calculator'!$J$8&gt;Sheet1!D31,'Selector and Force Calculator'!$J$8&lt;=Sheet1!E31),1,0)</f>
        <v>0</v>
      </c>
      <c r="K31" s="49">
        <f>+IF('Selector and Force Calculator'!$J$10=Sheet1!G31,1,0)</f>
        <v>0</v>
      </c>
      <c r="L31" s="52">
        <f>+IF('Selector and Force Calculator'!_xlnm.Extract=Sheet1!F31,1,0)</f>
        <v>0</v>
      </c>
      <c r="M31" s="52">
        <f>+IF('Selector and Force Calculator'!$J$11=Sheet1!H31,1,0)</f>
        <v>0</v>
      </c>
      <c r="N31" s="49">
        <f t="shared" si="2"/>
        <v>0</v>
      </c>
      <c r="O31" s="54" t="s">
        <v>127</v>
      </c>
      <c r="P31" s="54">
        <f t="shared" si="3"/>
        <v>0</v>
      </c>
      <c r="Q31" s="54">
        <v>0</v>
      </c>
      <c r="R31" s="57"/>
      <c r="S31" s="54"/>
    </row>
    <row r="32" spans="1:19" x14ac:dyDescent="0.25">
      <c r="A32" s="55" t="s">
        <v>128</v>
      </c>
      <c r="B32" s="56" t="s">
        <v>129</v>
      </c>
      <c r="C32" s="50" t="s">
        <v>128</v>
      </c>
      <c r="D32" s="52">
        <v>76</v>
      </c>
      <c r="E32" s="52">
        <v>104</v>
      </c>
      <c r="F32" s="63" t="s">
        <v>57</v>
      </c>
      <c r="G32" s="63" t="s">
        <v>58</v>
      </c>
      <c r="H32" s="63" t="s">
        <v>11</v>
      </c>
      <c r="I32" s="51" t="s">
        <v>59</v>
      </c>
      <c r="J32" s="52">
        <f>+IF(AND('Selector and Force Calculator'!$J$8&gt;Sheet1!D32,'Selector and Force Calculator'!$J$8&lt;=Sheet1!E32),1,0)</f>
        <v>0</v>
      </c>
      <c r="K32" s="49">
        <f>+IF('Selector and Force Calculator'!$J$10=Sheet1!G32,1,0)</f>
        <v>0</v>
      </c>
      <c r="L32" s="52">
        <f>+IF('Selector and Force Calculator'!_xlnm.Extract=Sheet1!F32,1,0)</f>
        <v>1</v>
      </c>
      <c r="M32" s="52">
        <f>+IF('Selector and Force Calculator'!$J$11=Sheet1!H32,1,0)</f>
        <v>0</v>
      </c>
      <c r="N32" s="49">
        <f t="shared" si="2"/>
        <v>1</v>
      </c>
      <c r="O32" s="54" t="s">
        <v>129</v>
      </c>
      <c r="P32" s="54">
        <f t="shared" si="3"/>
        <v>2</v>
      </c>
      <c r="Q32" s="54">
        <v>1</v>
      </c>
      <c r="R32" s="57">
        <v>26033</v>
      </c>
      <c r="S32" s="54" t="s">
        <v>130</v>
      </c>
    </row>
    <row r="33" spans="1:19" x14ac:dyDescent="0.25">
      <c r="A33" s="55" t="s">
        <v>131</v>
      </c>
      <c r="B33" s="56" t="s">
        <v>132</v>
      </c>
      <c r="C33" s="50" t="s">
        <v>131</v>
      </c>
      <c r="D33" s="52">
        <v>75</v>
      </c>
      <c r="E33" s="52">
        <v>100</v>
      </c>
      <c r="F33" s="63" t="s">
        <v>57</v>
      </c>
      <c r="G33" s="63" t="s">
        <v>58</v>
      </c>
      <c r="H33" s="63" t="s">
        <v>65</v>
      </c>
      <c r="I33" s="51" t="s">
        <v>59</v>
      </c>
      <c r="J33" s="52">
        <f>+IF(AND('Selector and Force Calculator'!$J$8&gt;Sheet1!D33,'Selector and Force Calculator'!$J$8&lt;=Sheet1!E33),1,0)</f>
        <v>0</v>
      </c>
      <c r="K33" s="49">
        <f>+IF('Selector and Force Calculator'!$J$10=Sheet1!G33,1,0)</f>
        <v>0</v>
      </c>
      <c r="L33" s="52">
        <f>+IF('Selector and Force Calculator'!_xlnm.Extract=Sheet1!F33,1,0)</f>
        <v>1</v>
      </c>
      <c r="M33" s="52">
        <f>+IF('Selector and Force Calculator'!$J$11=Sheet1!H33,1,0)</f>
        <v>1</v>
      </c>
      <c r="N33" s="49">
        <f t="shared" si="2"/>
        <v>2</v>
      </c>
      <c r="O33" s="54" t="s">
        <v>132</v>
      </c>
      <c r="P33" s="54">
        <f t="shared" si="3"/>
        <v>2</v>
      </c>
      <c r="Q33" s="54">
        <v>1</v>
      </c>
      <c r="R33" s="57"/>
      <c r="S33" s="54"/>
    </row>
    <row r="34" spans="1:19" x14ac:dyDescent="0.25">
      <c r="A34" s="55" t="s">
        <v>133</v>
      </c>
      <c r="B34" s="56" t="s">
        <v>134</v>
      </c>
      <c r="C34" s="50" t="s">
        <v>133</v>
      </c>
      <c r="D34" s="52">
        <v>75</v>
      </c>
      <c r="E34" s="52">
        <v>100</v>
      </c>
      <c r="F34" s="63" t="s">
        <v>57</v>
      </c>
      <c r="G34" s="63" t="s">
        <v>9</v>
      </c>
      <c r="H34" s="63" t="s">
        <v>65</v>
      </c>
      <c r="I34" s="51" t="s">
        <v>66</v>
      </c>
      <c r="J34" s="52">
        <f>+IF(AND('Selector and Force Calculator'!$J$8&gt;Sheet1!D34,'Selector and Force Calculator'!$J$8&lt;=Sheet1!E34),1,0)</f>
        <v>0</v>
      </c>
      <c r="K34" s="49">
        <f>+IF('Selector and Force Calculator'!$J$10=Sheet1!G34,1,0)</f>
        <v>0</v>
      </c>
      <c r="L34" s="52">
        <f>+IF('Selector and Force Calculator'!_xlnm.Extract=Sheet1!F34,1,0)</f>
        <v>1</v>
      </c>
      <c r="M34" s="52">
        <f>+IF('Selector and Force Calculator'!$J$11=Sheet1!H34,1,0)</f>
        <v>1</v>
      </c>
      <c r="N34" s="49">
        <f t="shared" si="2"/>
        <v>2</v>
      </c>
      <c r="O34" s="54" t="s">
        <v>134</v>
      </c>
      <c r="P34" s="54">
        <f t="shared" si="3"/>
        <v>1</v>
      </c>
      <c r="Q34" s="54">
        <v>0</v>
      </c>
      <c r="R34" s="57"/>
      <c r="S34" s="54"/>
    </row>
    <row r="35" spans="1:19" x14ac:dyDescent="0.25">
      <c r="A35" s="55" t="s">
        <v>135</v>
      </c>
      <c r="B35" s="56" t="s">
        <v>136</v>
      </c>
      <c r="C35" s="50" t="s">
        <v>135</v>
      </c>
      <c r="D35" s="52">
        <v>75</v>
      </c>
      <c r="E35" s="52">
        <v>100</v>
      </c>
      <c r="F35" s="63" t="s">
        <v>57</v>
      </c>
      <c r="G35" s="63" t="s">
        <v>69</v>
      </c>
      <c r="H35" s="63" t="s">
        <v>65</v>
      </c>
      <c r="I35" s="51" t="s">
        <v>66</v>
      </c>
      <c r="J35" s="52">
        <f>+IF(AND('Selector and Force Calculator'!$J$8&gt;Sheet1!D35,'Selector and Force Calculator'!$J$8&lt;=Sheet1!E35),1,0)</f>
        <v>0</v>
      </c>
      <c r="K35" s="49">
        <f>+IF('Selector and Force Calculator'!$J$10=Sheet1!G35,1,0)</f>
        <v>1</v>
      </c>
      <c r="L35" s="52">
        <f>+IF('Selector and Force Calculator'!_xlnm.Extract=Sheet1!F35,1,0)</f>
        <v>1</v>
      </c>
      <c r="M35" s="52">
        <f>+IF('Selector and Force Calculator'!$J$11=Sheet1!H35,1,0)</f>
        <v>1</v>
      </c>
      <c r="N35" s="49">
        <f t="shared" si="2"/>
        <v>3</v>
      </c>
      <c r="O35" s="54" t="s">
        <v>136</v>
      </c>
      <c r="P35" s="54">
        <f t="shared" si="3"/>
        <v>1</v>
      </c>
      <c r="Q35" s="54">
        <v>0</v>
      </c>
      <c r="R35" s="57"/>
      <c r="S35" s="54"/>
    </row>
    <row r="36" spans="1:19" x14ac:dyDescent="0.25">
      <c r="A36" s="55" t="s">
        <v>137</v>
      </c>
      <c r="B36" s="56" t="s">
        <v>138</v>
      </c>
      <c r="C36" s="50" t="s">
        <v>137</v>
      </c>
      <c r="D36" s="52">
        <v>75</v>
      </c>
      <c r="E36" s="52">
        <v>100</v>
      </c>
      <c r="F36" s="63" t="s">
        <v>57</v>
      </c>
      <c r="G36" s="63" t="s">
        <v>72</v>
      </c>
      <c r="H36" s="63" t="s">
        <v>65</v>
      </c>
      <c r="I36" s="51" t="s">
        <v>66</v>
      </c>
      <c r="J36" s="52">
        <f>+IF(AND('Selector and Force Calculator'!$J$8&gt;Sheet1!D36,'Selector and Force Calculator'!$J$8&lt;=Sheet1!E36),1,0)</f>
        <v>0</v>
      </c>
      <c r="K36" s="49">
        <f>+IF('Selector and Force Calculator'!$J$10=Sheet1!G36,1,0)</f>
        <v>0</v>
      </c>
      <c r="L36" s="52">
        <f>+IF('Selector and Force Calculator'!_xlnm.Extract=Sheet1!F36,1,0)</f>
        <v>1</v>
      </c>
      <c r="M36" s="52">
        <f>+IF('Selector and Force Calculator'!$J$11=Sheet1!H36,1,0)</f>
        <v>1</v>
      </c>
      <c r="N36" s="49">
        <f t="shared" si="2"/>
        <v>2</v>
      </c>
      <c r="O36" s="54" t="s">
        <v>138</v>
      </c>
      <c r="P36" s="54">
        <f t="shared" si="3"/>
        <v>1</v>
      </c>
      <c r="Q36" s="54">
        <v>0</v>
      </c>
      <c r="R36" s="57"/>
      <c r="S36" s="54"/>
    </row>
    <row r="37" spans="1:19" x14ac:dyDescent="0.25">
      <c r="A37" s="59" t="s">
        <v>139</v>
      </c>
      <c r="B37" s="56" t="s">
        <v>140</v>
      </c>
      <c r="C37" s="60" t="s">
        <v>139</v>
      </c>
      <c r="D37" s="52"/>
      <c r="E37" s="52"/>
      <c r="F37" s="63"/>
      <c r="G37" s="64"/>
      <c r="H37" s="63"/>
      <c r="I37" s="51"/>
      <c r="J37" s="52">
        <f>+IF(AND('Selector and Force Calculator'!$J$8&gt;Sheet1!D37,'Selector and Force Calculator'!$J$8&lt;=Sheet1!E37),1,0)</f>
        <v>0</v>
      </c>
      <c r="K37" s="49">
        <f>+IF('Selector and Force Calculator'!$J$10=Sheet1!G37,1,0)</f>
        <v>0</v>
      </c>
      <c r="L37" s="52">
        <f>+IF('Selector and Force Calculator'!_xlnm.Extract=Sheet1!F37,1,0)</f>
        <v>0</v>
      </c>
      <c r="M37" s="52">
        <f>+IF('Selector and Force Calculator'!$J$11=Sheet1!H37,1,0)</f>
        <v>0</v>
      </c>
      <c r="N37" s="49">
        <f t="shared" si="2"/>
        <v>0</v>
      </c>
      <c r="O37" s="54" t="s">
        <v>140</v>
      </c>
      <c r="P37" s="54">
        <f t="shared" si="3"/>
        <v>0</v>
      </c>
      <c r="Q37" s="54">
        <v>0</v>
      </c>
      <c r="R37" s="57"/>
      <c r="S37" s="54"/>
    </row>
    <row r="38" spans="1:19" x14ac:dyDescent="0.25">
      <c r="A38" s="59" t="s">
        <v>141</v>
      </c>
      <c r="B38" s="56" t="s">
        <v>142</v>
      </c>
      <c r="C38" s="60" t="s">
        <v>141</v>
      </c>
      <c r="D38" s="52"/>
      <c r="E38" s="52"/>
      <c r="F38" s="63"/>
      <c r="G38" s="63"/>
      <c r="H38" s="63"/>
      <c r="I38" s="51"/>
      <c r="J38" s="52">
        <f>+IF(AND('Selector and Force Calculator'!$J$8&gt;Sheet1!D38,'Selector and Force Calculator'!$J$8&lt;=Sheet1!E38),1,0)</f>
        <v>0</v>
      </c>
      <c r="K38" s="49">
        <f>+IF('Selector and Force Calculator'!$J$10=Sheet1!G38,1,0)</f>
        <v>0</v>
      </c>
      <c r="L38" s="52">
        <f>+IF('Selector and Force Calculator'!_xlnm.Extract=Sheet1!F38,1,0)</f>
        <v>0</v>
      </c>
      <c r="M38" s="52">
        <f>+IF('Selector and Force Calculator'!$J$11=Sheet1!H38,1,0)</f>
        <v>0</v>
      </c>
      <c r="N38" s="49">
        <f t="shared" si="2"/>
        <v>0</v>
      </c>
      <c r="O38" s="54" t="s">
        <v>142</v>
      </c>
      <c r="P38" s="54">
        <f t="shared" si="3"/>
        <v>0</v>
      </c>
      <c r="Q38" s="54">
        <v>0</v>
      </c>
      <c r="R38" s="57"/>
      <c r="S38" s="54"/>
    </row>
    <row r="39" spans="1:19" x14ac:dyDescent="0.25">
      <c r="A39" s="59" t="s">
        <v>143</v>
      </c>
      <c r="B39" s="61" t="s">
        <v>144</v>
      </c>
      <c r="C39" s="60" t="s">
        <v>143</v>
      </c>
      <c r="D39" s="52">
        <v>101</v>
      </c>
      <c r="E39" s="52">
        <v>139</v>
      </c>
      <c r="F39" s="63" t="s">
        <v>57</v>
      </c>
      <c r="G39" s="63" t="s">
        <v>58</v>
      </c>
      <c r="H39" s="63" t="s">
        <v>11</v>
      </c>
      <c r="I39" s="51" t="s">
        <v>59</v>
      </c>
      <c r="J39" s="52">
        <f>+IF(AND('Selector and Force Calculator'!$J$8&gt;Sheet1!D39,'Selector and Force Calculator'!$J$8&lt;=Sheet1!E39),1,0)</f>
        <v>0</v>
      </c>
      <c r="K39" s="49">
        <f>+IF('Selector and Force Calculator'!$J$10=Sheet1!G39,1,0)</f>
        <v>0</v>
      </c>
      <c r="L39" s="52">
        <f>+IF('Selector and Force Calculator'!_xlnm.Extract=Sheet1!F39,1,0)</f>
        <v>1</v>
      </c>
      <c r="M39" s="52">
        <f>+IF('Selector and Force Calculator'!$J$11=Sheet1!H39,1,0)</f>
        <v>0</v>
      </c>
      <c r="N39" s="49">
        <f t="shared" si="2"/>
        <v>1</v>
      </c>
      <c r="O39" s="54" t="s">
        <v>144</v>
      </c>
      <c r="P39" s="54">
        <f t="shared" si="3"/>
        <v>2</v>
      </c>
      <c r="Q39" s="54">
        <v>1</v>
      </c>
      <c r="R39" s="57">
        <v>32501</v>
      </c>
      <c r="S39" s="54" t="s">
        <v>145</v>
      </c>
    </row>
    <row r="40" spans="1:19" x14ac:dyDescent="0.25">
      <c r="A40" s="59" t="s">
        <v>146</v>
      </c>
      <c r="B40" s="61" t="s">
        <v>147</v>
      </c>
      <c r="C40" s="60" t="s">
        <v>146</v>
      </c>
      <c r="D40" s="52">
        <v>100</v>
      </c>
      <c r="E40" s="52">
        <v>135.00000000009999</v>
      </c>
      <c r="F40" s="63" t="s">
        <v>57</v>
      </c>
      <c r="G40" s="63" t="s">
        <v>58</v>
      </c>
      <c r="H40" s="63" t="s">
        <v>65</v>
      </c>
      <c r="I40" s="51" t="s">
        <v>59</v>
      </c>
      <c r="J40" s="52">
        <f>+IF(AND('Selector and Force Calculator'!$J$8&gt;Sheet1!D40,'Selector and Force Calculator'!$J$8&lt;=Sheet1!E40),1,0)</f>
        <v>0</v>
      </c>
      <c r="K40" s="49">
        <f>+IF('Selector and Force Calculator'!$J$10=Sheet1!G40,1,0)</f>
        <v>0</v>
      </c>
      <c r="L40" s="52">
        <f>+IF('Selector and Force Calculator'!_xlnm.Extract=Sheet1!F40,1,0)</f>
        <v>1</v>
      </c>
      <c r="M40" s="52">
        <f>+IF('Selector and Force Calculator'!$J$11=Sheet1!H40,1,0)</f>
        <v>1</v>
      </c>
      <c r="N40" s="49">
        <f t="shared" si="2"/>
        <v>2</v>
      </c>
      <c r="O40" s="54" t="s">
        <v>147</v>
      </c>
      <c r="P40" s="54">
        <f t="shared" si="3"/>
        <v>2</v>
      </c>
      <c r="Q40" s="54">
        <v>1</v>
      </c>
      <c r="R40" s="57"/>
      <c r="S40" s="54"/>
    </row>
    <row r="41" spans="1:19" x14ac:dyDescent="0.25">
      <c r="A41" s="59" t="s">
        <v>148</v>
      </c>
      <c r="B41" s="61" t="s">
        <v>149</v>
      </c>
      <c r="C41" s="60" t="s">
        <v>148</v>
      </c>
      <c r="D41" s="52">
        <v>100</v>
      </c>
      <c r="E41" s="52">
        <v>135.00000000009999</v>
      </c>
      <c r="F41" s="63" t="s">
        <v>57</v>
      </c>
      <c r="G41" s="63" t="s">
        <v>9</v>
      </c>
      <c r="H41" s="63" t="s">
        <v>65</v>
      </c>
      <c r="I41" s="51" t="s">
        <v>66</v>
      </c>
      <c r="J41" s="52">
        <f>+IF(AND('Selector and Force Calculator'!$J$8&gt;Sheet1!D41,'Selector and Force Calculator'!$J$8&lt;=Sheet1!E41),1,0)</f>
        <v>0</v>
      </c>
      <c r="K41" s="49">
        <f>+IF('Selector and Force Calculator'!$J$10=Sheet1!G41,1,0)</f>
        <v>0</v>
      </c>
      <c r="L41" s="52">
        <f>+IF('Selector and Force Calculator'!_xlnm.Extract=Sheet1!F41,1,0)</f>
        <v>1</v>
      </c>
      <c r="M41" s="52">
        <f>+IF('Selector and Force Calculator'!$J$11=Sheet1!H41,1,0)</f>
        <v>1</v>
      </c>
      <c r="N41" s="49">
        <f t="shared" si="2"/>
        <v>2</v>
      </c>
      <c r="O41" s="54" t="s">
        <v>149</v>
      </c>
      <c r="P41" s="54">
        <f t="shared" si="3"/>
        <v>1</v>
      </c>
      <c r="Q41" s="54">
        <v>0</v>
      </c>
      <c r="R41" s="57"/>
      <c r="S41" s="54"/>
    </row>
    <row r="42" spans="1:19" x14ac:dyDescent="0.25">
      <c r="A42" s="59" t="s">
        <v>150</v>
      </c>
      <c r="B42" s="61" t="s">
        <v>151</v>
      </c>
      <c r="C42" s="60" t="s">
        <v>150</v>
      </c>
      <c r="D42" s="52">
        <v>100</v>
      </c>
      <c r="E42" s="52">
        <v>135.00000000009999</v>
      </c>
      <c r="F42" s="63" t="s">
        <v>57</v>
      </c>
      <c r="G42" s="63" t="s">
        <v>69</v>
      </c>
      <c r="H42" s="63" t="s">
        <v>65</v>
      </c>
      <c r="I42" s="51" t="s">
        <v>66</v>
      </c>
      <c r="J42" s="52">
        <f>+IF(AND('Selector and Force Calculator'!$J$8&gt;Sheet1!D42,'Selector and Force Calculator'!$J$8&lt;=Sheet1!E42),1,0)</f>
        <v>0</v>
      </c>
      <c r="K42" s="49">
        <f>+IF('Selector and Force Calculator'!$J$10=Sheet1!G42,1,0)</f>
        <v>1</v>
      </c>
      <c r="L42" s="52">
        <f>+IF('Selector and Force Calculator'!_xlnm.Extract=Sheet1!F42,1,0)</f>
        <v>1</v>
      </c>
      <c r="M42" s="52">
        <f>+IF('Selector and Force Calculator'!$J$11=Sheet1!H42,1,0)</f>
        <v>1</v>
      </c>
      <c r="N42" s="49">
        <f t="shared" si="2"/>
        <v>3</v>
      </c>
      <c r="O42" s="54" t="s">
        <v>151</v>
      </c>
      <c r="P42" s="54">
        <f t="shared" si="3"/>
        <v>1</v>
      </c>
      <c r="Q42" s="54">
        <v>0</v>
      </c>
      <c r="R42" s="57"/>
      <c r="S42" s="54"/>
    </row>
    <row r="43" spans="1:19" x14ac:dyDescent="0.25">
      <c r="A43" s="59" t="s">
        <v>152</v>
      </c>
      <c r="B43" s="61" t="s">
        <v>153</v>
      </c>
      <c r="C43" s="60" t="s">
        <v>152</v>
      </c>
      <c r="D43" s="52">
        <v>100</v>
      </c>
      <c r="E43" s="52">
        <v>135.00000000009999</v>
      </c>
      <c r="F43" s="63" t="s">
        <v>57</v>
      </c>
      <c r="G43" s="63" t="s">
        <v>72</v>
      </c>
      <c r="H43" s="63" t="s">
        <v>65</v>
      </c>
      <c r="I43" s="51" t="s">
        <v>66</v>
      </c>
      <c r="J43" s="52">
        <f>+IF(AND('Selector and Force Calculator'!$J$8&gt;Sheet1!D43,'Selector and Force Calculator'!$J$8&lt;=Sheet1!E43),1,0)</f>
        <v>0</v>
      </c>
      <c r="K43" s="49">
        <f>+IF('Selector and Force Calculator'!$J$10=Sheet1!G43,1,0)</f>
        <v>0</v>
      </c>
      <c r="L43" s="52">
        <f>+IF('Selector and Force Calculator'!_xlnm.Extract=Sheet1!F43,1,0)</f>
        <v>1</v>
      </c>
      <c r="M43" s="52">
        <f>+IF('Selector and Force Calculator'!$J$11=Sheet1!H43,1,0)</f>
        <v>1</v>
      </c>
      <c r="N43" s="49">
        <f t="shared" si="2"/>
        <v>2</v>
      </c>
      <c r="O43" s="54" t="s">
        <v>153</v>
      </c>
      <c r="P43" s="54">
        <f t="shared" si="3"/>
        <v>1</v>
      </c>
      <c r="Q43" s="54">
        <v>0</v>
      </c>
      <c r="R43" s="57"/>
      <c r="S43" s="54"/>
    </row>
    <row r="44" spans="1:19" x14ac:dyDescent="0.25">
      <c r="A44" s="59" t="s">
        <v>154</v>
      </c>
      <c r="B44" s="56" t="s">
        <v>155</v>
      </c>
      <c r="C44" s="60" t="s">
        <v>154</v>
      </c>
      <c r="D44" s="52"/>
      <c r="E44" s="52"/>
      <c r="F44" s="63"/>
      <c r="G44" s="63"/>
      <c r="H44" s="63"/>
      <c r="I44" s="51"/>
      <c r="J44" s="52">
        <f>+IF(AND('Selector and Force Calculator'!$J$8&gt;Sheet1!D44,'Selector and Force Calculator'!$J$8&lt;=Sheet1!E44),1,0)</f>
        <v>0</v>
      </c>
      <c r="K44" s="49">
        <f>+IF('Selector and Force Calculator'!$J$10=Sheet1!G44,1,0)</f>
        <v>0</v>
      </c>
      <c r="L44" s="52">
        <f>+IF('Selector and Force Calculator'!_xlnm.Extract=Sheet1!F44,1,0)</f>
        <v>0</v>
      </c>
      <c r="M44" s="52">
        <f>+IF('Selector and Force Calculator'!$J$11=Sheet1!H44,1,0)</f>
        <v>0</v>
      </c>
      <c r="N44" s="49">
        <f t="shared" si="2"/>
        <v>0</v>
      </c>
      <c r="O44" s="54" t="s">
        <v>155</v>
      </c>
      <c r="P44" s="54">
        <f t="shared" si="3"/>
        <v>0</v>
      </c>
      <c r="Q44" s="54">
        <v>0</v>
      </c>
      <c r="R44" s="57"/>
      <c r="S44" s="54"/>
    </row>
    <row r="45" spans="1:19" x14ac:dyDescent="0.25">
      <c r="A45" s="59" t="s">
        <v>156</v>
      </c>
      <c r="B45" s="56" t="s">
        <v>157</v>
      </c>
      <c r="C45" s="60" t="s">
        <v>156</v>
      </c>
      <c r="D45" s="52"/>
      <c r="E45" s="52"/>
      <c r="F45" s="63"/>
      <c r="G45" s="63"/>
      <c r="H45" s="63"/>
      <c r="I45" s="51"/>
      <c r="J45" s="52">
        <f>+IF(AND('Selector and Force Calculator'!$J$8&gt;Sheet1!D45,'Selector and Force Calculator'!$J$8&lt;=Sheet1!E45),1,0)</f>
        <v>0</v>
      </c>
      <c r="K45" s="49">
        <f>+IF('Selector and Force Calculator'!$J$10=Sheet1!G45,1,0)</f>
        <v>0</v>
      </c>
      <c r="L45" s="52">
        <f>+IF('Selector and Force Calculator'!_xlnm.Extract=Sheet1!F45,1,0)</f>
        <v>0</v>
      </c>
      <c r="M45" s="52">
        <f>+IF('Selector and Force Calculator'!$J$11=Sheet1!H45,1,0)</f>
        <v>0</v>
      </c>
      <c r="N45" s="49">
        <f t="shared" si="2"/>
        <v>0</v>
      </c>
      <c r="O45" s="54" t="s">
        <v>157</v>
      </c>
      <c r="P45" s="54">
        <f t="shared" si="3"/>
        <v>0</v>
      </c>
      <c r="Q45" s="54">
        <v>0</v>
      </c>
      <c r="R45" s="57"/>
      <c r="S45" s="54"/>
    </row>
    <row r="46" spans="1:19" x14ac:dyDescent="0.25">
      <c r="A46" s="59" t="s">
        <v>158</v>
      </c>
      <c r="B46" s="56" t="s">
        <v>159</v>
      </c>
      <c r="C46" s="59" t="s">
        <v>158</v>
      </c>
      <c r="D46" s="52">
        <v>139</v>
      </c>
      <c r="E46" s="52">
        <v>179</v>
      </c>
      <c r="F46" s="63" t="s">
        <v>57</v>
      </c>
      <c r="G46" s="63" t="s">
        <v>58</v>
      </c>
      <c r="H46" s="63" t="s">
        <v>11</v>
      </c>
      <c r="I46" s="51" t="s">
        <v>59</v>
      </c>
      <c r="J46" s="52">
        <f>+IF(AND('Selector and Force Calculator'!$J$8&gt;Sheet1!D46,'Selector and Force Calculator'!$J$8&lt;=Sheet1!E46),1,0)</f>
        <v>0</v>
      </c>
      <c r="K46" s="49">
        <f>+IF('Selector and Force Calculator'!$J$10=Sheet1!G46,1,0)</f>
        <v>0</v>
      </c>
      <c r="L46" s="52">
        <f>+IF('Selector and Force Calculator'!_xlnm.Extract=Sheet1!F46,1,0)</f>
        <v>1</v>
      </c>
      <c r="M46" s="52">
        <f>+IF('Selector and Force Calculator'!$J$11=Sheet1!H46,1,0)</f>
        <v>0</v>
      </c>
      <c r="N46" s="49">
        <f t="shared" ref="N46:N58" si="4">SUM(J46:M46)</f>
        <v>1</v>
      </c>
      <c r="O46" s="56" t="s">
        <v>159</v>
      </c>
      <c r="P46" s="54">
        <f t="shared" ref="P46:P58" si="5">+SUM(J46,L46,Q46)</f>
        <v>2</v>
      </c>
      <c r="Q46" s="54">
        <v>1</v>
      </c>
      <c r="R46" s="57" t="s">
        <v>160</v>
      </c>
      <c r="S46" s="54"/>
    </row>
    <row r="47" spans="1:19" x14ac:dyDescent="0.25">
      <c r="A47" s="59" t="s">
        <v>161</v>
      </c>
      <c r="B47" s="56" t="s">
        <v>162</v>
      </c>
      <c r="C47" s="59" t="s">
        <v>161</v>
      </c>
      <c r="D47" s="52">
        <v>135</v>
      </c>
      <c r="E47" s="52">
        <v>175</v>
      </c>
      <c r="F47" s="63" t="s">
        <v>57</v>
      </c>
      <c r="G47" s="63" t="s">
        <v>58</v>
      </c>
      <c r="H47" s="63" t="s">
        <v>65</v>
      </c>
      <c r="I47" s="51" t="s">
        <v>59</v>
      </c>
      <c r="J47" s="52">
        <f>+IF(AND('Selector and Force Calculator'!$J$8&gt;Sheet1!D47,'Selector and Force Calculator'!$J$8&lt;=Sheet1!E47),1,0)</f>
        <v>0</v>
      </c>
      <c r="K47" s="49">
        <f>+IF('Selector and Force Calculator'!$J$10=Sheet1!G47,1,0)</f>
        <v>0</v>
      </c>
      <c r="L47" s="52">
        <f>+IF('Selector and Force Calculator'!_xlnm.Extract=Sheet1!F47,1,0)</f>
        <v>1</v>
      </c>
      <c r="M47" s="52">
        <f>+IF('Selector and Force Calculator'!$J$11=Sheet1!H47,1,0)</f>
        <v>1</v>
      </c>
      <c r="N47" s="49">
        <f t="shared" si="4"/>
        <v>2</v>
      </c>
      <c r="O47" s="56" t="s">
        <v>162</v>
      </c>
      <c r="P47" s="54">
        <f t="shared" si="5"/>
        <v>2</v>
      </c>
      <c r="Q47" s="54">
        <v>1</v>
      </c>
      <c r="R47" s="57"/>
      <c r="S47" s="54"/>
    </row>
    <row r="48" spans="1:19" x14ac:dyDescent="0.25">
      <c r="A48" s="59" t="s">
        <v>163</v>
      </c>
      <c r="B48" s="56" t="s">
        <v>164</v>
      </c>
      <c r="C48" s="59" t="s">
        <v>163</v>
      </c>
      <c r="D48" s="52">
        <v>135</v>
      </c>
      <c r="E48" s="52">
        <v>175</v>
      </c>
      <c r="F48" s="63" t="s">
        <v>57</v>
      </c>
      <c r="G48" s="63" t="s">
        <v>69</v>
      </c>
      <c r="H48" s="63" t="s">
        <v>65</v>
      </c>
      <c r="I48" s="51" t="s">
        <v>66</v>
      </c>
      <c r="J48" s="52">
        <f>+IF(AND('Selector and Force Calculator'!$J$8&gt;Sheet1!D48,'Selector and Force Calculator'!$J$8&lt;=Sheet1!E48),1,0)</f>
        <v>0</v>
      </c>
      <c r="K48" s="49">
        <f>+IF('Selector and Force Calculator'!$J$10=Sheet1!G48,1,0)</f>
        <v>1</v>
      </c>
      <c r="L48" s="52">
        <f>+IF('Selector and Force Calculator'!_xlnm.Extract=Sheet1!F48,1,0)</f>
        <v>1</v>
      </c>
      <c r="M48" s="52">
        <f>+IF('Selector and Force Calculator'!$J$11=Sheet1!H48,1,0)</f>
        <v>1</v>
      </c>
      <c r="N48" s="49">
        <f t="shared" si="4"/>
        <v>3</v>
      </c>
      <c r="O48" s="56" t="s">
        <v>164</v>
      </c>
      <c r="P48" s="54">
        <f t="shared" si="5"/>
        <v>1</v>
      </c>
      <c r="Q48" s="54">
        <v>0</v>
      </c>
      <c r="R48" s="57"/>
      <c r="S48" s="54"/>
    </row>
    <row r="49" spans="1:19" x14ac:dyDescent="0.25">
      <c r="A49" s="59" t="s">
        <v>165</v>
      </c>
      <c r="B49" s="56" t="s">
        <v>166</v>
      </c>
      <c r="C49" s="59" t="s">
        <v>165</v>
      </c>
      <c r="D49" s="52">
        <v>179</v>
      </c>
      <c r="E49" s="52">
        <v>224</v>
      </c>
      <c r="F49" s="63" t="s">
        <v>57</v>
      </c>
      <c r="G49" s="63" t="s">
        <v>58</v>
      </c>
      <c r="H49" s="63" t="s">
        <v>11</v>
      </c>
      <c r="I49" s="51" t="s">
        <v>59</v>
      </c>
      <c r="J49" s="52">
        <f>+IF(AND('Selector and Force Calculator'!$J$8&gt;Sheet1!D49,'Selector and Force Calculator'!$J$8&lt;=Sheet1!E49),1,0)</f>
        <v>0</v>
      </c>
      <c r="K49" s="49">
        <f>+IF('Selector and Force Calculator'!$J$10=Sheet1!G49,1,0)</f>
        <v>0</v>
      </c>
      <c r="L49" s="52">
        <f>+IF('Selector and Force Calculator'!_xlnm.Extract=Sheet1!F49,1,0)</f>
        <v>1</v>
      </c>
      <c r="M49" s="52">
        <f>+IF('Selector and Force Calculator'!$J$11=Sheet1!H49,1,0)</f>
        <v>0</v>
      </c>
      <c r="N49" s="49">
        <f t="shared" si="4"/>
        <v>1</v>
      </c>
      <c r="O49" s="56" t="s">
        <v>166</v>
      </c>
      <c r="P49" s="54">
        <f t="shared" si="5"/>
        <v>2</v>
      </c>
      <c r="Q49" s="54">
        <v>1</v>
      </c>
      <c r="R49" s="57" t="s">
        <v>160</v>
      </c>
      <c r="S49" s="54"/>
    </row>
    <row r="50" spans="1:19" x14ac:dyDescent="0.25">
      <c r="A50" s="59" t="s">
        <v>167</v>
      </c>
      <c r="B50" s="56" t="s">
        <v>168</v>
      </c>
      <c r="C50" s="59" t="s">
        <v>167</v>
      </c>
      <c r="D50" s="52">
        <v>175</v>
      </c>
      <c r="E50" s="52">
        <v>220</v>
      </c>
      <c r="F50" s="63" t="s">
        <v>57</v>
      </c>
      <c r="G50" s="63" t="s">
        <v>58</v>
      </c>
      <c r="H50" s="63" t="s">
        <v>65</v>
      </c>
      <c r="I50" s="51" t="s">
        <v>59</v>
      </c>
      <c r="J50" s="52">
        <f>+IF(AND('Selector and Force Calculator'!$J$8&gt;Sheet1!D50,'Selector and Force Calculator'!$J$8&lt;=Sheet1!E50),1,0)</f>
        <v>0</v>
      </c>
      <c r="K50" s="49">
        <f>+IF('Selector and Force Calculator'!$J$10=Sheet1!G50,1,0)</f>
        <v>0</v>
      </c>
      <c r="L50" s="52">
        <f>+IF('Selector and Force Calculator'!_xlnm.Extract=Sheet1!F50,1,0)</f>
        <v>1</v>
      </c>
      <c r="M50" s="52">
        <f>+IF('Selector and Force Calculator'!$J$11=Sheet1!H50,1,0)</f>
        <v>1</v>
      </c>
      <c r="N50" s="49">
        <f t="shared" si="4"/>
        <v>2</v>
      </c>
      <c r="O50" s="56" t="s">
        <v>168</v>
      </c>
      <c r="P50" s="54">
        <f t="shared" si="5"/>
        <v>2</v>
      </c>
      <c r="Q50" s="54">
        <v>1</v>
      </c>
      <c r="R50" s="57"/>
      <c r="S50" s="54"/>
    </row>
    <row r="51" spans="1:19" x14ac:dyDescent="0.25">
      <c r="A51" s="59" t="s">
        <v>169</v>
      </c>
      <c r="B51" s="56" t="s">
        <v>170</v>
      </c>
      <c r="C51" s="59" t="s">
        <v>169</v>
      </c>
      <c r="D51" s="52">
        <v>175</v>
      </c>
      <c r="E51" s="52">
        <v>220</v>
      </c>
      <c r="F51" s="63" t="s">
        <v>57</v>
      </c>
      <c r="G51" s="63" t="s">
        <v>69</v>
      </c>
      <c r="H51" s="63" t="s">
        <v>65</v>
      </c>
      <c r="I51" s="51" t="s">
        <v>66</v>
      </c>
      <c r="J51" s="52">
        <f>+IF(AND('Selector and Force Calculator'!$J$8&gt;Sheet1!D51,'Selector and Force Calculator'!$J$8&lt;=Sheet1!E51),1,0)</f>
        <v>0</v>
      </c>
      <c r="K51" s="49">
        <f>+IF('Selector and Force Calculator'!$J$10=Sheet1!G51,1,0)</f>
        <v>1</v>
      </c>
      <c r="L51" s="52">
        <f>+IF('Selector and Force Calculator'!_xlnm.Extract=Sheet1!F51,1,0)</f>
        <v>1</v>
      </c>
      <c r="M51" s="52">
        <f>+IF('Selector and Force Calculator'!$J$11=Sheet1!H51,1,0)</f>
        <v>1</v>
      </c>
      <c r="N51" s="49">
        <f t="shared" si="4"/>
        <v>3</v>
      </c>
      <c r="O51" s="56" t="s">
        <v>170</v>
      </c>
      <c r="P51" s="54">
        <f t="shared" si="5"/>
        <v>1</v>
      </c>
      <c r="Q51" s="54">
        <v>0</v>
      </c>
      <c r="R51" s="57"/>
      <c r="S51" s="54"/>
    </row>
    <row r="52" spans="1:19" x14ac:dyDescent="0.25">
      <c r="A52" s="59" t="s">
        <v>171</v>
      </c>
      <c r="B52" s="56" t="s">
        <v>172</v>
      </c>
      <c r="C52" s="59" t="s">
        <v>171</v>
      </c>
      <c r="D52" s="52">
        <v>18</v>
      </c>
      <c r="E52" s="52">
        <v>30</v>
      </c>
      <c r="F52" s="63" t="s">
        <v>79</v>
      </c>
      <c r="G52" s="63" t="s">
        <v>58</v>
      </c>
      <c r="H52" s="63" t="s">
        <v>11</v>
      </c>
      <c r="I52" s="51" t="s">
        <v>59</v>
      </c>
      <c r="J52" s="52">
        <f>+IF(AND('Selector and Force Calculator'!$J$8&gt;Sheet1!D52,'Selector and Force Calculator'!$J$8&lt;=Sheet1!E52),1,0)</f>
        <v>1</v>
      </c>
      <c r="K52" s="49">
        <f>+IF('Selector and Force Calculator'!$J$10=Sheet1!G52,1,0)</f>
        <v>0</v>
      </c>
      <c r="L52" s="52">
        <f>+IF('Selector and Force Calculator'!_xlnm.Extract=Sheet1!F52,1,0)</f>
        <v>0</v>
      </c>
      <c r="M52" s="52">
        <f>+IF('Selector and Force Calculator'!$J$11=Sheet1!H52,1,0)</f>
        <v>0</v>
      </c>
      <c r="N52" s="49">
        <f t="shared" si="4"/>
        <v>1</v>
      </c>
      <c r="O52" s="56" t="s">
        <v>172</v>
      </c>
      <c r="P52" s="54">
        <f t="shared" si="5"/>
        <v>2</v>
      </c>
      <c r="Q52" s="54">
        <v>1</v>
      </c>
      <c r="R52" s="57" t="s">
        <v>160</v>
      </c>
      <c r="S52" s="54"/>
    </row>
    <row r="53" spans="1:19" x14ac:dyDescent="0.25">
      <c r="A53" s="59" t="s">
        <v>173</v>
      </c>
      <c r="B53" s="56" t="s">
        <v>174</v>
      </c>
      <c r="C53" s="59" t="s">
        <v>173</v>
      </c>
      <c r="D53" s="52">
        <v>14</v>
      </c>
      <c r="E53" s="52">
        <v>26</v>
      </c>
      <c r="F53" s="63" t="s">
        <v>79</v>
      </c>
      <c r="G53" s="63" t="s">
        <v>58</v>
      </c>
      <c r="H53" s="63" t="s">
        <v>65</v>
      </c>
      <c r="I53" s="51" t="s">
        <v>59</v>
      </c>
      <c r="J53" s="52">
        <f>+IF(AND('Selector and Force Calculator'!$J$8&gt;Sheet1!D53,'Selector and Force Calculator'!$J$8&lt;=Sheet1!E53),1,0)</f>
        <v>1</v>
      </c>
      <c r="K53" s="49">
        <f>+IF('Selector and Force Calculator'!$J$10=Sheet1!G53,1,0)</f>
        <v>0</v>
      </c>
      <c r="L53" s="52">
        <f>+IF('Selector and Force Calculator'!_xlnm.Extract=Sheet1!F53,1,0)</f>
        <v>0</v>
      </c>
      <c r="M53" s="52">
        <f>+IF('Selector and Force Calculator'!$J$11=Sheet1!H53,1,0)</f>
        <v>1</v>
      </c>
      <c r="N53" s="49">
        <f t="shared" si="4"/>
        <v>2</v>
      </c>
      <c r="O53" s="56" t="s">
        <v>174</v>
      </c>
      <c r="P53" s="54">
        <f t="shared" si="5"/>
        <v>2</v>
      </c>
      <c r="Q53" s="54">
        <v>1</v>
      </c>
      <c r="R53" s="57"/>
      <c r="S53" s="54"/>
    </row>
    <row r="54" spans="1:19" x14ac:dyDescent="0.25">
      <c r="A54" s="59" t="s">
        <v>175</v>
      </c>
      <c r="B54" s="56" t="s">
        <v>176</v>
      </c>
      <c r="C54" s="59" t="s">
        <v>175</v>
      </c>
      <c r="D54" s="52">
        <v>14</v>
      </c>
      <c r="E54" s="52">
        <v>26</v>
      </c>
      <c r="F54" s="63" t="s">
        <v>79</v>
      </c>
      <c r="G54" s="63" t="s">
        <v>9</v>
      </c>
      <c r="H54" s="63" t="s">
        <v>65</v>
      </c>
      <c r="I54" s="51" t="s">
        <v>66</v>
      </c>
      <c r="J54" s="52">
        <f>+IF(AND('Selector and Force Calculator'!$J$8&gt;Sheet1!D54,'Selector and Force Calculator'!$J$8&lt;=Sheet1!E54),1,0)</f>
        <v>1</v>
      </c>
      <c r="K54" s="49">
        <f>+IF('Selector and Force Calculator'!$J$10=Sheet1!G54,1,0)</f>
        <v>0</v>
      </c>
      <c r="L54" s="52">
        <f>+IF('Selector and Force Calculator'!_xlnm.Extract=Sheet1!F54,1,0)</f>
        <v>0</v>
      </c>
      <c r="M54" s="52">
        <f>+IF('Selector and Force Calculator'!$J$11=Sheet1!H54,1,0)</f>
        <v>1</v>
      </c>
      <c r="N54" s="49">
        <f t="shared" si="4"/>
        <v>2</v>
      </c>
      <c r="O54" s="56" t="s">
        <v>176</v>
      </c>
      <c r="P54" s="54">
        <f t="shared" si="5"/>
        <v>1</v>
      </c>
      <c r="Q54" s="54">
        <v>0</v>
      </c>
      <c r="R54" s="57"/>
      <c r="S54" s="54"/>
    </row>
    <row r="55" spans="1:19" x14ac:dyDescent="0.25">
      <c r="A55" s="59" t="s">
        <v>177</v>
      </c>
      <c r="B55" s="56" t="s">
        <v>178</v>
      </c>
      <c r="C55" s="59" t="s">
        <v>177</v>
      </c>
      <c r="D55" s="52">
        <v>14</v>
      </c>
      <c r="E55" s="52">
        <v>26</v>
      </c>
      <c r="F55" s="63" t="s">
        <v>79</v>
      </c>
      <c r="G55" s="63" t="s">
        <v>69</v>
      </c>
      <c r="H55" s="63" t="s">
        <v>65</v>
      </c>
      <c r="I55" s="51" t="s">
        <v>66</v>
      </c>
      <c r="J55" s="52">
        <f>+IF(AND('Selector and Force Calculator'!$J$8&gt;Sheet1!D55,'Selector and Force Calculator'!$J$8&lt;=Sheet1!E55),1,0)</f>
        <v>1</v>
      </c>
      <c r="K55" s="49">
        <f>+IF('Selector and Force Calculator'!$J$10=Sheet1!G55,1,0)</f>
        <v>1</v>
      </c>
      <c r="L55" s="52">
        <f>+IF('Selector and Force Calculator'!_xlnm.Extract=Sheet1!F55,1,0)</f>
        <v>0</v>
      </c>
      <c r="M55" s="52">
        <f>+IF('Selector and Force Calculator'!$J$11=Sheet1!H55,1,0)</f>
        <v>1</v>
      </c>
      <c r="N55" s="49">
        <f t="shared" si="4"/>
        <v>3</v>
      </c>
      <c r="O55" s="56" t="s">
        <v>178</v>
      </c>
      <c r="P55" s="54">
        <f t="shared" si="5"/>
        <v>1</v>
      </c>
      <c r="Q55" s="54">
        <v>0</v>
      </c>
      <c r="R55" s="57"/>
      <c r="S55" s="54"/>
    </row>
    <row r="56" spans="1:19" x14ac:dyDescent="0.25">
      <c r="A56" s="59" t="s">
        <v>179</v>
      </c>
      <c r="B56" s="56" t="s">
        <v>180</v>
      </c>
      <c r="C56" s="59" t="s">
        <v>179</v>
      </c>
      <c r="D56" s="52">
        <v>14</v>
      </c>
      <c r="E56" s="52">
        <v>26</v>
      </c>
      <c r="F56" s="63" t="s">
        <v>79</v>
      </c>
      <c r="G56" s="63" t="s">
        <v>72</v>
      </c>
      <c r="H56" s="63" t="s">
        <v>65</v>
      </c>
      <c r="I56" s="51" t="s">
        <v>66</v>
      </c>
      <c r="J56" s="52">
        <f>+IF(AND('Selector and Force Calculator'!$J$8&gt;Sheet1!D56,'Selector and Force Calculator'!$J$8&lt;=Sheet1!E56),1,0)</f>
        <v>1</v>
      </c>
      <c r="K56" s="49">
        <f>+IF('Selector and Force Calculator'!$J$10=Sheet1!G56,1,0)</f>
        <v>0</v>
      </c>
      <c r="L56" s="52">
        <f>+IF('Selector and Force Calculator'!_xlnm.Extract=Sheet1!F56,1,0)</f>
        <v>0</v>
      </c>
      <c r="M56" s="52">
        <f>+IF('Selector and Force Calculator'!$J$11=Sheet1!H56,1,0)</f>
        <v>1</v>
      </c>
      <c r="N56" s="49">
        <f t="shared" si="4"/>
        <v>2</v>
      </c>
      <c r="O56" s="56" t="s">
        <v>180</v>
      </c>
      <c r="P56" s="54">
        <f t="shared" si="5"/>
        <v>1</v>
      </c>
      <c r="Q56" s="54">
        <v>0</v>
      </c>
      <c r="R56" s="57"/>
      <c r="S56" s="54"/>
    </row>
    <row r="57" spans="1:19" x14ac:dyDescent="0.25">
      <c r="A57" s="59" t="s">
        <v>181</v>
      </c>
      <c r="B57" s="56" t="s">
        <v>182</v>
      </c>
      <c r="C57" s="59" t="s">
        <v>181</v>
      </c>
      <c r="D57" s="52"/>
      <c r="E57" s="52"/>
      <c r="F57" s="63"/>
      <c r="G57" s="63"/>
      <c r="H57" s="63"/>
      <c r="I57" s="51"/>
      <c r="J57" s="52">
        <f>+IF(AND('Selector and Force Calculator'!$J$8&gt;Sheet1!D57,'Selector and Force Calculator'!$J$8&lt;=Sheet1!E57),1,0)</f>
        <v>0</v>
      </c>
      <c r="K57" s="49">
        <f>+IF('Selector and Force Calculator'!$J$10=Sheet1!G57,1,0)</f>
        <v>0</v>
      </c>
      <c r="L57" s="52">
        <f>+IF('Selector and Force Calculator'!_xlnm.Extract=Sheet1!F57,1,0)</f>
        <v>0</v>
      </c>
      <c r="M57" s="52">
        <f>+IF('Selector and Force Calculator'!$J$11=Sheet1!H57,1,0)</f>
        <v>0</v>
      </c>
      <c r="N57" s="49">
        <f t="shared" si="4"/>
        <v>0</v>
      </c>
      <c r="O57" s="56" t="s">
        <v>182</v>
      </c>
      <c r="P57" s="54">
        <f t="shared" si="5"/>
        <v>0</v>
      </c>
      <c r="Q57" s="54">
        <v>0</v>
      </c>
      <c r="R57" s="57"/>
      <c r="S57" s="54"/>
    </row>
    <row r="58" spans="1:19" x14ac:dyDescent="0.25">
      <c r="A58" s="59" t="s">
        <v>183</v>
      </c>
      <c r="B58" s="56" t="s">
        <v>184</v>
      </c>
      <c r="C58" s="59" t="s">
        <v>183</v>
      </c>
      <c r="D58" s="52"/>
      <c r="E58" s="52"/>
      <c r="F58" s="63"/>
      <c r="G58" s="63"/>
      <c r="H58" s="63"/>
      <c r="I58" s="51"/>
      <c r="J58" s="52">
        <f>+IF(AND('Selector and Force Calculator'!$J$8&gt;Sheet1!D58,'Selector and Force Calculator'!$J$8&lt;=Sheet1!E58),1,0)</f>
        <v>0</v>
      </c>
      <c r="K58" s="49">
        <f>+IF('Selector and Force Calculator'!$J$10=Sheet1!G58,1,0)</f>
        <v>0</v>
      </c>
      <c r="L58" s="52">
        <f>+IF('Selector and Force Calculator'!_xlnm.Extract=Sheet1!F58,1,0)</f>
        <v>0</v>
      </c>
      <c r="M58" s="52">
        <f>+IF('Selector and Force Calculator'!$J$11=Sheet1!H58,1,0)</f>
        <v>0</v>
      </c>
      <c r="N58" s="49">
        <f t="shared" si="4"/>
        <v>0</v>
      </c>
      <c r="O58" s="56" t="s">
        <v>184</v>
      </c>
      <c r="P58" s="54">
        <f t="shared" si="5"/>
        <v>0</v>
      </c>
      <c r="Q58" s="54">
        <v>0</v>
      </c>
      <c r="R58" s="57"/>
      <c r="S58" s="54"/>
    </row>
    <row r="59" spans="1:19" x14ac:dyDescent="0.25">
      <c r="A59" s="55" t="s">
        <v>185</v>
      </c>
      <c r="B59" s="56" t="s">
        <v>186</v>
      </c>
      <c r="C59" s="50" t="s">
        <v>185</v>
      </c>
      <c r="D59" s="52">
        <v>27</v>
      </c>
      <c r="E59" s="52">
        <v>42</v>
      </c>
      <c r="F59" s="63" t="s">
        <v>79</v>
      </c>
      <c r="G59" s="63" t="s">
        <v>58</v>
      </c>
      <c r="H59" s="63" t="s">
        <v>11</v>
      </c>
      <c r="I59" s="51" t="s">
        <v>59</v>
      </c>
      <c r="J59" s="52">
        <f>+IF(AND('Selector and Force Calculator'!$J$8&gt;Sheet1!D59,'Selector and Force Calculator'!$J$8&lt;=Sheet1!E59),1,0)</f>
        <v>0</v>
      </c>
      <c r="K59" s="49">
        <f>+IF('Selector and Force Calculator'!$J$10=Sheet1!G59,1,0)</f>
        <v>0</v>
      </c>
      <c r="L59" s="52">
        <f>+IF('Selector and Force Calculator'!_xlnm.Extract=Sheet1!F59,1,0)</f>
        <v>0</v>
      </c>
      <c r="M59" s="52">
        <f>+IF('Selector and Force Calculator'!$J$11=Sheet1!H59,1,0)</f>
        <v>0</v>
      </c>
      <c r="N59" s="49">
        <f t="shared" si="2"/>
        <v>0</v>
      </c>
      <c r="O59" s="54" t="s">
        <v>186</v>
      </c>
      <c r="P59" s="54">
        <f t="shared" si="3"/>
        <v>1</v>
      </c>
      <c r="Q59" s="54">
        <v>1</v>
      </c>
      <c r="R59" s="57" t="s">
        <v>160</v>
      </c>
      <c r="S59" s="54"/>
    </row>
    <row r="60" spans="1:19" x14ac:dyDescent="0.25">
      <c r="A60" s="55" t="s">
        <v>187</v>
      </c>
      <c r="B60" s="56" t="s">
        <v>188</v>
      </c>
      <c r="C60" s="50" t="s">
        <v>187</v>
      </c>
      <c r="D60" s="52">
        <v>25.999999999</v>
      </c>
      <c r="E60" s="52">
        <v>38</v>
      </c>
      <c r="F60" s="63" t="s">
        <v>79</v>
      </c>
      <c r="G60" s="63" t="s">
        <v>58</v>
      </c>
      <c r="H60" s="63" t="s">
        <v>65</v>
      </c>
      <c r="I60" s="51" t="s">
        <v>59</v>
      </c>
      <c r="J60" s="52">
        <f>+IF(AND('Selector and Force Calculator'!$J$8&gt;Sheet1!D60,'Selector and Force Calculator'!$J$8&lt;=Sheet1!E60),1,0)</f>
        <v>0</v>
      </c>
      <c r="K60" s="49">
        <f>+IF('Selector and Force Calculator'!$J$10=Sheet1!G60,1,0)</f>
        <v>0</v>
      </c>
      <c r="L60" s="52">
        <f>+IF('Selector and Force Calculator'!_xlnm.Extract=Sheet1!F60,1,0)</f>
        <v>0</v>
      </c>
      <c r="M60" s="52">
        <f>+IF('Selector and Force Calculator'!$J$11=Sheet1!H60,1,0)</f>
        <v>1</v>
      </c>
      <c r="N60" s="49">
        <f t="shared" si="2"/>
        <v>1</v>
      </c>
      <c r="O60" s="54" t="s">
        <v>188</v>
      </c>
      <c r="P60" s="54">
        <f t="shared" si="3"/>
        <v>1</v>
      </c>
      <c r="Q60" s="54">
        <v>1</v>
      </c>
      <c r="R60" s="57"/>
      <c r="S60" s="54"/>
    </row>
    <row r="61" spans="1:19" x14ac:dyDescent="0.25">
      <c r="A61" s="59" t="s">
        <v>189</v>
      </c>
      <c r="B61" s="56" t="s">
        <v>190</v>
      </c>
      <c r="C61" s="60" t="s">
        <v>189</v>
      </c>
      <c r="D61" s="52"/>
      <c r="E61" s="52"/>
      <c r="F61" s="63"/>
      <c r="G61" s="64"/>
      <c r="H61" s="63"/>
      <c r="I61" s="51"/>
      <c r="J61" s="52">
        <f>+IF(AND('Selector and Force Calculator'!$J$8&gt;Sheet1!D61,'Selector and Force Calculator'!$J$8&lt;=Sheet1!E61),1,0)</f>
        <v>0</v>
      </c>
      <c r="K61" s="49">
        <f>+IF('Selector and Force Calculator'!$J$10=Sheet1!G61,1,0)</f>
        <v>0</v>
      </c>
      <c r="L61" s="52">
        <f>+IF('Selector and Force Calculator'!_xlnm.Extract=Sheet1!F61,1,0)</f>
        <v>0</v>
      </c>
      <c r="M61" s="52">
        <f>+IF('Selector and Force Calculator'!$J$11=Sheet1!H61,1,0)</f>
        <v>0</v>
      </c>
      <c r="N61" s="49">
        <f t="shared" si="2"/>
        <v>0</v>
      </c>
      <c r="O61" s="54" t="s">
        <v>190</v>
      </c>
      <c r="P61" s="54">
        <f t="shared" si="3"/>
        <v>0</v>
      </c>
      <c r="Q61" s="54">
        <v>0</v>
      </c>
      <c r="R61" s="57"/>
      <c r="S61" s="54"/>
    </row>
    <row r="62" spans="1:19" x14ac:dyDescent="0.25">
      <c r="A62" s="59" t="s">
        <v>191</v>
      </c>
      <c r="B62" s="56" t="s">
        <v>192</v>
      </c>
      <c r="C62" s="60" t="s">
        <v>191</v>
      </c>
      <c r="D62" s="52">
        <v>25.999999999</v>
      </c>
      <c r="E62" s="52">
        <v>38</v>
      </c>
      <c r="F62" s="63" t="s">
        <v>79</v>
      </c>
      <c r="G62" s="63" t="s">
        <v>9</v>
      </c>
      <c r="H62" s="63" t="s">
        <v>65</v>
      </c>
      <c r="I62" s="51" t="s">
        <v>66</v>
      </c>
      <c r="J62" s="52">
        <f>+IF(AND('Selector and Force Calculator'!$J$8&gt;Sheet1!D62,'Selector and Force Calculator'!$J$8&lt;=Sheet1!E62),1,0)</f>
        <v>0</v>
      </c>
      <c r="K62" s="49">
        <f>+IF('Selector and Force Calculator'!$J$10=Sheet1!G62,1,0)</f>
        <v>0</v>
      </c>
      <c r="L62" s="52">
        <f>+IF('Selector and Force Calculator'!_xlnm.Extract=Sheet1!F62,1,0)</f>
        <v>0</v>
      </c>
      <c r="M62" s="52">
        <f>+IF('Selector and Force Calculator'!$J$11=Sheet1!H62,1,0)</f>
        <v>1</v>
      </c>
      <c r="N62" s="49">
        <f t="shared" si="2"/>
        <v>1</v>
      </c>
      <c r="O62" s="54" t="s">
        <v>192</v>
      </c>
      <c r="P62" s="54">
        <f t="shared" si="3"/>
        <v>0</v>
      </c>
      <c r="Q62" s="54">
        <v>0</v>
      </c>
      <c r="R62" s="57"/>
      <c r="S62" s="54"/>
    </row>
    <row r="63" spans="1:19" x14ac:dyDescent="0.25">
      <c r="A63" s="59" t="s">
        <v>193</v>
      </c>
      <c r="B63" s="56" t="s">
        <v>194</v>
      </c>
      <c r="C63" s="60" t="s">
        <v>193</v>
      </c>
      <c r="D63" s="52">
        <v>25.999999999</v>
      </c>
      <c r="E63" s="52">
        <v>38</v>
      </c>
      <c r="F63" s="63" t="s">
        <v>79</v>
      </c>
      <c r="G63" s="63" t="s">
        <v>69</v>
      </c>
      <c r="H63" s="63" t="s">
        <v>65</v>
      </c>
      <c r="I63" s="51" t="s">
        <v>66</v>
      </c>
      <c r="J63" s="52">
        <f>+IF(AND('Selector and Force Calculator'!$J$8&gt;Sheet1!D63,'Selector and Force Calculator'!$J$8&lt;=Sheet1!E63),1,0)</f>
        <v>0</v>
      </c>
      <c r="K63" s="49">
        <f>+IF('Selector and Force Calculator'!$J$10=Sheet1!G63,1,0)</f>
        <v>1</v>
      </c>
      <c r="L63" s="52">
        <f>+IF('Selector and Force Calculator'!_xlnm.Extract=Sheet1!F63,1,0)</f>
        <v>0</v>
      </c>
      <c r="M63" s="52">
        <f>+IF('Selector and Force Calculator'!$J$11=Sheet1!H63,1,0)</f>
        <v>1</v>
      </c>
      <c r="N63" s="49">
        <f t="shared" si="2"/>
        <v>2</v>
      </c>
      <c r="O63" s="54" t="s">
        <v>194</v>
      </c>
      <c r="P63" s="54">
        <f t="shared" si="3"/>
        <v>0</v>
      </c>
      <c r="Q63" s="54">
        <v>0</v>
      </c>
      <c r="R63" s="57"/>
      <c r="S63" s="54"/>
    </row>
    <row r="64" spans="1:19" x14ac:dyDescent="0.25">
      <c r="A64" s="59" t="s">
        <v>195</v>
      </c>
      <c r="B64" s="56" t="s">
        <v>196</v>
      </c>
      <c r="C64" s="60" t="s">
        <v>195</v>
      </c>
      <c r="D64" s="52">
        <v>25.999999999</v>
      </c>
      <c r="E64" s="52">
        <v>38</v>
      </c>
      <c r="F64" s="63" t="s">
        <v>79</v>
      </c>
      <c r="G64" s="63" t="s">
        <v>72</v>
      </c>
      <c r="H64" s="63" t="s">
        <v>65</v>
      </c>
      <c r="I64" s="51" t="s">
        <v>66</v>
      </c>
      <c r="J64" s="52">
        <f>+IF(AND('Selector and Force Calculator'!$J$8&gt;Sheet1!D64,'Selector and Force Calculator'!$J$8&lt;=Sheet1!E64),1,0)</f>
        <v>0</v>
      </c>
      <c r="K64" s="49">
        <f>+IF('Selector and Force Calculator'!$J$10=Sheet1!G64,1,0)</f>
        <v>0</v>
      </c>
      <c r="L64" s="52">
        <f>+IF('Selector and Force Calculator'!_xlnm.Extract=Sheet1!F64,1,0)</f>
        <v>0</v>
      </c>
      <c r="M64" s="52">
        <f>+IF('Selector and Force Calculator'!$J$11=Sheet1!H64,1,0)</f>
        <v>1</v>
      </c>
      <c r="N64" s="49">
        <f t="shared" si="2"/>
        <v>1</v>
      </c>
      <c r="O64" s="54" t="s">
        <v>196</v>
      </c>
      <c r="P64" s="54">
        <f t="shared" si="3"/>
        <v>0</v>
      </c>
      <c r="Q64" s="54">
        <v>0</v>
      </c>
      <c r="R64" s="57"/>
      <c r="S64" s="54"/>
    </row>
    <row r="65" spans="1:19" x14ac:dyDescent="0.25">
      <c r="A65" s="59" t="s">
        <v>197</v>
      </c>
      <c r="B65" s="56" t="s">
        <v>198</v>
      </c>
      <c r="C65" s="60" t="s">
        <v>197</v>
      </c>
      <c r="D65" s="52"/>
      <c r="E65" s="52"/>
      <c r="F65" s="63"/>
      <c r="G65" s="63"/>
      <c r="H65" s="63"/>
      <c r="I65" s="51"/>
      <c r="J65" s="52">
        <f>+IF(AND('Selector and Force Calculator'!$J$8&gt;Sheet1!D65,'Selector and Force Calculator'!$J$8&lt;=Sheet1!E65),1,0)</f>
        <v>0</v>
      </c>
      <c r="K65" s="49">
        <f>+IF('Selector and Force Calculator'!$J$10=Sheet1!G65,1,0)</f>
        <v>0</v>
      </c>
      <c r="L65" s="52">
        <f>+IF('Selector and Force Calculator'!_xlnm.Extract=Sheet1!F65,1,0)</f>
        <v>0</v>
      </c>
      <c r="M65" s="52">
        <f>+IF('Selector and Force Calculator'!$J$11=Sheet1!H65,1,0)</f>
        <v>0</v>
      </c>
      <c r="N65" s="49">
        <f t="shared" si="2"/>
        <v>0</v>
      </c>
      <c r="O65" s="54" t="s">
        <v>198</v>
      </c>
      <c r="P65" s="54">
        <f t="shared" si="3"/>
        <v>0</v>
      </c>
      <c r="Q65" s="54">
        <v>0</v>
      </c>
      <c r="R65" s="57"/>
      <c r="S65" s="54"/>
    </row>
    <row r="66" spans="1:19" x14ac:dyDescent="0.25">
      <c r="A66" s="59" t="s">
        <v>199</v>
      </c>
      <c r="B66" s="56" t="s">
        <v>200</v>
      </c>
      <c r="C66" s="60" t="s">
        <v>199</v>
      </c>
      <c r="D66" s="52"/>
      <c r="E66" s="52"/>
      <c r="F66" s="63"/>
      <c r="G66" s="63"/>
      <c r="H66" s="63"/>
      <c r="I66" s="51"/>
      <c r="J66" s="52">
        <f>+IF(AND('Selector and Force Calculator'!$J$8&gt;Sheet1!D66,'Selector and Force Calculator'!$J$8&lt;=Sheet1!E66),1,0)</f>
        <v>0</v>
      </c>
      <c r="K66" s="49">
        <f>+IF('Selector and Force Calculator'!$J$10=Sheet1!G66,1,0)</f>
        <v>0</v>
      </c>
      <c r="L66" s="52">
        <f>+IF('Selector and Force Calculator'!_xlnm.Extract=Sheet1!F66,1,0)</f>
        <v>0</v>
      </c>
      <c r="M66" s="52">
        <f>+IF('Selector and Force Calculator'!$J$11=Sheet1!H66,1,0)</f>
        <v>0</v>
      </c>
      <c r="N66" s="49">
        <f t="shared" si="2"/>
        <v>0</v>
      </c>
      <c r="O66" s="54" t="s">
        <v>200</v>
      </c>
      <c r="P66" s="54">
        <f t="shared" si="3"/>
        <v>0</v>
      </c>
      <c r="Q66" s="54">
        <v>0</v>
      </c>
      <c r="R66" s="57"/>
      <c r="S66" s="54"/>
    </row>
    <row r="67" spans="1:19" x14ac:dyDescent="0.25">
      <c r="A67" s="55" t="s">
        <v>201</v>
      </c>
      <c r="B67" s="56" t="s">
        <v>202</v>
      </c>
      <c r="C67" s="50" t="s">
        <v>201</v>
      </c>
      <c r="D67" s="52">
        <v>39</v>
      </c>
      <c r="E67" s="52">
        <v>54</v>
      </c>
      <c r="F67" s="63" t="s">
        <v>79</v>
      </c>
      <c r="G67" s="63" t="s">
        <v>58</v>
      </c>
      <c r="H67" s="63" t="s">
        <v>11</v>
      </c>
      <c r="I67" s="51" t="s">
        <v>59</v>
      </c>
      <c r="J67" s="52">
        <f>+IF(AND('Selector and Force Calculator'!$J$8&gt;Sheet1!D67,'Selector and Force Calculator'!$J$8&lt;=Sheet1!E67),1,0)</f>
        <v>0</v>
      </c>
      <c r="K67" s="49">
        <f>+IF('Selector and Force Calculator'!$J$10=Sheet1!G67,1,0)</f>
        <v>0</v>
      </c>
      <c r="L67" s="52">
        <f>+IF('Selector and Force Calculator'!_xlnm.Extract=Sheet1!F67,1,0)</f>
        <v>0</v>
      </c>
      <c r="M67" s="52">
        <f>+IF('Selector and Force Calculator'!$J$11=Sheet1!H67,1,0)</f>
        <v>0</v>
      </c>
      <c r="N67" s="49">
        <f t="shared" si="2"/>
        <v>0</v>
      </c>
      <c r="O67" s="54" t="s">
        <v>202</v>
      </c>
      <c r="P67" s="54">
        <f t="shared" si="3"/>
        <v>1</v>
      </c>
      <c r="Q67" s="54">
        <v>1</v>
      </c>
      <c r="R67" s="57" t="s">
        <v>160</v>
      </c>
      <c r="S67" s="54"/>
    </row>
    <row r="68" spans="1:19" x14ac:dyDescent="0.25">
      <c r="A68" s="55" t="s">
        <v>203</v>
      </c>
      <c r="B68" s="56" t="s">
        <v>204</v>
      </c>
      <c r="C68" s="50" t="s">
        <v>203</v>
      </c>
      <c r="D68" s="52">
        <v>38</v>
      </c>
      <c r="E68" s="52">
        <v>50</v>
      </c>
      <c r="F68" s="63" t="s">
        <v>79</v>
      </c>
      <c r="G68" s="63" t="s">
        <v>58</v>
      </c>
      <c r="H68" s="63" t="s">
        <v>65</v>
      </c>
      <c r="I68" s="51" t="s">
        <v>59</v>
      </c>
      <c r="J68" s="52">
        <f>+IF(AND('Selector and Force Calculator'!$J$8&gt;Sheet1!D68,'Selector and Force Calculator'!$J$8&lt;=Sheet1!E68),1,0)</f>
        <v>0</v>
      </c>
      <c r="K68" s="49">
        <f>+IF('Selector and Force Calculator'!$J$10=Sheet1!G68,1,0)</f>
        <v>0</v>
      </c>
      <c r="L68" s="52">
        <f>+IF('Selector and Force Calculator'!_xlnm.Extract=Sheet1!F68,1,0)</f>
        <v>0</v>
      </c>
      <c r="M68" s="52">
        <f>+IF('Selector and Force Calculator'!$J$11=Sheet1!H68,1,0)</f>
        <v>1</v>
      </c>
      <c r="N68" s="49">
        <f t="shared" si="2"/>
        <v>1</v>
      </c>
      <c r="O68" s="54" t="s">
        <v>204</v>
      </c>
      <c r="P68" s="54">
        <f t="shared" si="3"/>
        <v>1</v>
      </c>
      <c r="Q68" s="54">
        <v>1</v>
      </c>
      <c r="R68" s="57"/>
      <c r="S68" s="54"/>
    </row>
    <row r="69" spans="1:19" x14ac:dyDescent="0.25">
      <c r="A69" s="59" t="s">
        <v>205</v>
      </c>
      <c r="B69" s="56" t="s">
        <v>206</v>
      </c>
      <c r="C69" s="60" t="s">
        <v>205</v>
      </c>
      <c r="D69" s="52">
        <v>38</v>
      </c>
      <c r="E69" s="52">
        <v>50</v>
      </c>
      <c r="F69" s="63" t="s">
        <v>79</v>
      </c>
      <c r="G69" s="63" t="s">
        <v>9</v>
      </c>
      <c r="H69" s="63" t="s">
        <v>65</v>
      </c>
      <c r="I69" s="51" t="s">
        <v>66</v>
      </c>
      <c r="J69" s="52">
        <f>+IF(AND('Selector and Force Calculator'!$J$8&gt;Sheet1!D69,'Selector and Force Calculator'!$J$8&lt;=Sheet1!E69),1,0)</f>
        <v>0</v>
      </c>
      <c r="K69" s="49">
        <f>+IF('Selector and Force Calculator'!$J$10=Sheet1!G69,1,0)</f>
        <v>0</v>
      </c>
      <c r="L69" s="52">
        <f>+IF('Selector and Force Calculator'!_xlnm.Extract=Sheet1!F69,1,0)</f>
        <v>0</v>
      </c>
      <c r="M69" s="52">
        <f>+IF('Selector and Force Calculator'!$J$11=Sheet1!H69,1,0)</f>
        <v>1</v>
      </c>
      <c r="N69" s="49">
        <f t="shared" si="2"/>
        <v>1</v>
      </c>
      <c r="O69" s="54" t="s">
        <v>206</v>
      </c>
      <c r="P69" s="54">
        <f t="shared" si="3"/>
        <v>0</v>
      </c>
      <c r="Q69" s="54">
        <v>0</v>
      </c>
      <c r="R69" s="57"/>
      <c r="S69" s="54"/>
    </row>
    <row r="70" spans="1:19" x14ac:dyDescent="0.25">
      <c r="A70" s="59" t="s">
        <v>207</v>
      </c>
      <c r="B70" s="56" t="s">
        <v>208</v>
      </c>
      <c r="C70" s="60" t="s">
        <v>207</v>
      </c>
      <c r="D70" s="52">
        <v>38</v>
      </c>
      <c r="E70" s="52">
        <v>50</v>
      </c>
      <c r="F70" s="63" t="s">
        <v>79</v>
      </c>
      <c r="G70" s="63" t="s">
        <v>69</v>
      </c>
      <c r="H70" s="63" t="s">
        <v>65</v>
      </c>
      <c r="I70" s="51" t="s">
        <v>66</v>
      </c>
      <c r="J70" s="52">
        <f>+IF(AND('Selector and Force Calculator'!$J$8&gt;Sheet1!D70,'Selector and Force Calculator'!$J$8&lt;=Sheet1!E70),1,0)</f>
        <v>0</v>
      </c>
      <c r="K70" s="49">
        <f>+IF('Selector and Force Calculator'!$J$10=Sheet1!G70,1,0)</f>
        <v>1</v>
      </c>
      <c r="L70" s="52">
        <f>+IF('Selector and Force Calculator'!_xlnm.Extract=Sheet1!F70,1,0)</f>
        <v>0</v>
      </c>
      <c r="M70" s="52">
        <f>+IF('Selector and Force Calculator'!$J$11=Sheet1!H70,1,0)</f>
        <v>1</v>
      </c>
      <c r="N70" s="49">
        <f t="shared" si="2"/>
        <v>2</v>
      </c>
      <c r="O70" s="54" t="s">
        <v>208</v>
      </c>
      <c r="P70" s="54">
        <f t="shared" si="3"/>
        <v>0</v>
      </c>
      <c r="Q70" s="54">
        <v>0</v>
      </c>
      <c r="R70" s="57"/>
      <c r="S70" s="54"/>
    </row>
    <row r="71" spans="1:19" x14ac:dyDescent="0.25">
      <c r="A71" s="59" t="s">
        <v>209</v>
      </c>
      <c r="B71" s="56" t="s">
        <v>210</v>
      </c>
      <c r="C71" s="60" t="s">
        <v>209</v>
      </c>
      <c r="D71" s="52">
        <v>38</v>
      </c>
      <c r="E71" s="52">
        <v>50</v>
      </c>
      <c r="F71" s="63" t="s">
        <v>79</v>
      </c>
      <c r="G71" s="63" t="s">
        <v>72</v>
      </c>
      <c r="H71" s="63" t="s">
        <v>65</v>
      </c>
      <c r="I71" s="51" t="s">
        <v>66</v>
      </c>
      <c r="J71" s="52">
        <f>+IF(AND('Selector and Force Calculator'!$J$8&gt;Sheet1!D71,'Selector and Force Calculator'!$J$8&lt;=Sheet1!E71),1,0)</f>
        <v>0</v>
      </c>
      <c r="K71" s="49">
        <f>+IF('Selector and Force Calculator'!$J$10=Sheet1!G71,1,0)</f>
        <v>0</v>
      </c>
      <c r="L71" s="52">
        <f>+IF('Selector and Force Calculator'!_xlnm.Extract=Sheet1!F71,1,0)</f>
        <v>0</v>
      </c>
      <c r="M71" s="52">
        <f>+IF('Selector and Force Calculator'!$J$11=Sheet1!H71,1,0)</f>
        <v>1</v>
      </c>
      <c r="N71" s="49">
        <f t="shared" si="2"/>
        <v>1</v>
      </c>
      <c r="O71" s="54" t="s">
        <v>210</v>
      </c>
      <c r="P71" s="54">
        <f t="shared" si="3"/>
        <v>0</v>
      </c>
      <c r="Q71" s="54">
        <v>0</v>
      </c>
      <c r="R71" s="57"/>
      <c r="S71" s="54"/>
    </row>
    <row r="72" spans="1:19" x14ac:dyDescent="0.25">
      <c r="A72" s="59" t="s">
        <v>211</v>
      </c>
      <c r="B72" s="56" t="s">
        <v>212</v>
      </c>
      <c r="C72" s="60" t="s">
        <v>211</v>
      </c>
      <c r="D72" s="52"/>
      <c r="E72" s="52"/>
      <c r="F72" s="63"/>
      <c r="G72" s="63"/>
      <c r="H72" s="63"/>
      <c r="I72" s="51"/>
      <c r="J72" s="52">
        <f>+IF(AND('Selector and Force Calculator'!$J$8&gt;Sheet1!D72,'Selector and Force Calculator'!$J$8&lt;=Sheet1!E72),1,0)</f>
        <v>0</v>
      </c>
      <c r="K72" s="49">
        <f>+IF('Selector and Force Calculator'!$J$10=Sheet1!G72,1,0)</f>
        <v>0</v>
      </c>
      <c r="L72" s="52">
        <f>+IF('Selector and Force Calculator'!_xlnm.Extract=Sheet1!F72,1,0)</f>
        <v>0</v>
      </c>
      <c r="M72" s="52">
        <f>+IF('Selector and Force Calculator'!$J$11=Sheet1!H72,1,0)</f>
        <v>0</v>
      </c>
      <c r="N72" s="49">
        <f t="shared" si="2"/>
        <v>0</v>
      </c>
      <c r="O72" s="54" t="s">
        <v>212</v>
      </c>
      <c r="P72" s="54">
        <f t="shared" si="3"/>
        <v>0</v>
      </c>
      <c r="Q72" s="54">
        <v>0</v>
      </c>
      <c r="R72" s="57"/>
      <c r="S72" s="54"/>
    </row>
    <row r="73" spans="1:19" x14ac:dyDescent="0.25">
      <c r="A73" s="59" t="s">
        <v>213</v>
      </c>
      <c r="B73" s="56" t="s">
        <v>214</v>
      </c>
      <c r="C73" s="60" t="s">
        <v>213</v>
      </c>
      <c r="D73" s="52"/>
      <c r="E73" s="52"/>
      <c r="F73" s="63"/>
      <c r="G73" s="63"/>
      <c r="H73" s="63"/>
      <c r="I73" s="51"/>
      <c r="J73" s="52">
        <f>+IF(AND('Selector and Force Calculator'!$J$8&gt;Sheet1!D73,'Selector and Force Calculator'!$J$8&lt;=Sheet1!E73),1,0)</f>
        <v>0</v>
      </c>
      <c r="K73" s="49">
        <f>+IF('Selector and Force Calculator'!$J$10=Sheet1!G73,1,0)</f>
        <v>0</v>
      </c>
      <c r="L73" s="52">
        <f>+IF('Selector and Force Calculator'!_xlnm.Extract=Sheet1!F73,1,0)</f>
        <v>0</v>
      </c>
      <c r="M73" s="52">
        <f>+IF('Selector and Force Calculator'!$J$11=Sheet1!H73,1,0)</f>
        <v>0</v>
      </c>
      <c r="N73" s="49">
        <f t="shared" si="2"/>
        <v>0</v>
      </c>
      <c r="O73" s="54" t="s">
        <v>214</v>
      </c>
      <c r="P73" s="54">
        <f t="shared" si="3"/>
        <v>0</v>
      </c>
      <c r="Q73" s="54">
        <v>0</v>
      </c>
      <c r="R73" s="57"/>
      <c r="S73" s="54"/>
    </row>
    <row r="74" spans="1:19" x14ac:dyDescent="0.25">
      <c r="A74" s="59" t="s">
        <v>215</v>
      </c>
      <c r="B74" s="56" t="s">
        <v>216</v>
      </c>
      <c r="C74" s="60" t="s">
        <v>215</v>
      </c>
      <c r="D74" s="52">
        <v>54</v>
      </c>
      <c r="E74" s="52">
        <v>67</v>
      </c>
      <c r="F74" s="63" t="s">
        <v>79</v>
      </c>
      <c r="G74" s="63" t="s">
        <v>58</v>
      </c>
      <c r="H74" s="63" t="s">
        <v>11</v>
      </c>
      <c r="I74" s="51" t="s">
        <v>59</v>
      </c>
      <c r="J74" s="52">
        <f>+IF(AND('Selector and Force Calculator'!$J$8&gt;Sheet1!D74,'Selector and Force Calculator'!$J$8&lt;=Sheet1!E74),1,0)</f>
        <v>0</v>
      </c>
      <c r="K74" s="49">
        <f>+IF('Selector and Force Calculator'!$J$10=Sheet1!G74,1,0)</f>
        <v>0</v>
      </c>
      <c r="L74" s="52">
        <f>+IF('Selector and Force Calculator'!_xlnm.Extract=Sheet1!F74,1,0)</f>
        <v>0</v>
      </c>
      <c r="M74" s="52">
        <f>+IF('Selector and Force Calculator'!$J$11=Sheet1!H74,1,0)</f>
        <v>0</v>
      </c>
      <c r="N74" s="49">
        <f t="shared" si="2"/>
        <v>0</v>
      </c>
      <c r="O74" s="54" t="s">
        <v>216</v>
      </c>
      <c r="P74" s="54">
        <f t="shared" si="3"/>
        <v>1</v>
      </c>
      <c r="Q74" s="54">
        <v>1</v>
      </c>
      <c r="R74" s="57" t="s">
        <v>160</v>
      </c>
      <c r="S74" s="54"/>
    </row>
    <row r="75" spans="1:19" x14ac:dyDescent="0.25">
      <c r="A75" s="59" t="s">
        <v>217</v>
      </c>
      <c r="B75" s="56" t="s">
        <v>218</v>
      </c>
      <c r="C75" s="60" t="s">
        <v>217</v>
      </c>
      <c r="D75" s="52">
        <v>50</v>
      </c>
      <c r="E75" s="52">
        <v>63</v>
      </c>
      <c r="F75" s="63" t="s">
        <v>79</v>
      </c>
      <c r="G75" s="63" t="s">
        <v>58</v>
      </c>
      <c r="H75" s="63" t="s">
        <v>65</v>
      </c>
      <c r="I75" s="51" t="s">
        <v>59</v>
      </c>
      <c r="J75" s="52">
        <f>+IF(AND('Selector and Force Calculator'!$J$8&gt;Sheet1!D75,'Selector and Force Calculator'!$J$8&lt;=Sheet1!E75),1,0)</f>
        <v>0</v>
      </c>
      <c r="K75" s="49">
        <f>+IF('Selector and Force Calculator'!$J$10=Sheet1!G75,1,0)</f>
        <v>0</v>
      </c>
      <c r="L75" s="52">
        <f>+IF('Selector and Force Calculator'!_xlnm.Extract=Sheet1!F75,1,0)</f>
        <v>0</v>
      </c>
      <c r="M75" s="52">
        <f>+IF('Selector and Force Calculator'!$J$11=Sheet1!H75,1,0)</f>
        <v>1</v>
      </c>
      <c r="N75" s="49">
        <f t="shared" si="2"/>
        <v>1</v>
      </c>
      <c r="O75" s="54" t="s">
        <v>218</v>
      </c>
      <c r="P75" s="54">
        <f t="shared" si="3"/>
        <v>1</v>
      </c>
      <c r="Q75" s="54">
        <v>1</v>
      </c>
      <c r="R75" s="57"/>
      <c r="S75" s="54"/>
    </row>
    <row r="76" spans="1:19" x14ac:dyDescent="0.25">
      <c r="A76" s="59" t="s">
        <v>219</v>
      </c>
      <c r="B76" s="56" t="s">
        <v>220</v>
      </c>
      <c r="C76" s="60" t="s">
        <v>219</v>
      </c>
      <c r="D76" s="52">
        <v>50</v>
      </c>
      <c r="E76" s="52">
        <v>63</v>
      </c>
      <c r="F76" s="63" t="s">
        <v>79</v>
      </c>
      <c r="G76" s="63" t="s">
        <v>9</v>
      </c>
      <c r="H76" s="63" t="s">
        <v>65</v>
      </c>
      <c r="I76" s="51" t="s">
        <v>66</v>
      </c>
      <c r="J76" s="52">
        <f>+IF(AND('Selector and Force Calculator'!$J$8&gt;Sheet1!D76,'Selector and Force Calculator'!$J$8&lt;=Sheet1!E76),1,0)</f>
        <v>0</v>
      </c>
      <c r="K76" s="49">
        <f>+IF('Selector and Force Calculator'!$J$10=Sheet1!G76,1,0)</f>
        <v>0</v>
      </c>
      <c r="L76" s="52">
        <f>+IF('Selector and Force Calculator'!_xlnm.Extract=Sheet1!F76,1,0)</f>
        <v>0</v>
      </c>
      <c r="M76" s="52">
        <f>+IF('Selector and Force Calculator'!$J$11=Sheet1!H76,1,0)</f>
        <v>1</v>
      </c>
      <c r="N76" s="49">
        <f t="shared" si="2"/>
        <v>1</v>
      </c>
      <c r="O76" s="54" t="s">
        <v>220</v>
      </c>
      <c r="P76" s="54">
        <f t="shared" si="3"/>
        <v>0</v>
      </c>
      <c r="Q76" s="54">
        <v>0</v>
      </c>
      <c r="R76" s="57"/>
      <c r="S76" s="54"/>
    </row>
    <row r="77" spans="1:19" x14ac:dyDescent="0.25">
      <c r="A77" s="59" t="s">
        <v>221</v>
      </c>
      <c r="B77" s="56" t="s">
        <v>222</v>
      </c>
      <c r="C77" s="60" t="s">
        <v>221</v>
      </c>
      <c r="D77" s="52">
        <v>50</v>
      </c>
      <c r="E77" s="52">
        <v>63</v>
      </c>
      <c r="F77" s="63" t="s">
        <v>79</v>
      </c>
      <c r="G77" s="63" t="s">
        <v>69</v>
      </c>
      <c r="H77" s="63" t="s">
        <v>65</v>
      </c>
      <c r="I77" s="51" t="s">
        <v>66</v>
      </c>
      <c r="J77" s="52">
        <f>+IF(AND('Selector and Force Calculator'!$J$8&gt;Sheet1!D77,'Selector and Force Calculator'!$J$8&lt;=Sheet1!E77),1,0)</f>
        <v>0</v>
      </c>
      <c r="K77" s="49">
        <f>+IF('Selector and Force Calculator'!$J$10=Sheet1!G77,1,0)</f>
        <v>1</v>
      </c>
      <c r="L77" s="52">
        <f>+IF('Selector and Force Calculator'!_xlnm.Extract=Sheet1!F77,1,0)</f>
        <v>0</v>
      </c>
      <c r="M77" s="52">
        <f>+IF('Selector and Force Calculator'!$J$11=Sheet1!H77,1,0)</f>
        <v>1</v>
      </c>
      <c r="N77" s="49">
        <f t="shared" si="2"/>
        <v>2</v>
      </c>
      <c r="O77" s="54" t="s">
        <v>222</v>
      </c>
      <c r="P77" s="54">
        <f t="shared" si="3"/>
        <v>0</v>
      </c>
      <c r="Q77" s="54">
        <v>0</v>
      </c>
      <c r="R77" s="57"/>
      <c r="S77" s="54"/>
    </row>
    <row r="78" spans="1:19" x14ac:dyDescent="0.25">
      <c r="A78" s="59" t="s">
        <v>223</v>
      </c>
      <c r="B78" s="56" t="s">
        <v>224</v>
      </c>
      <c r="C78" s="60" t="s">
        <v>223</v>
      </c>
      <c r="D78" s="52">
        <v>50</v>
      </c>
      <c r="E78" s="52">
        <v>63</v>
      </c>
      <c r="F78" s="63" t="s">
        <v>79</v>
      </c>
      <c r="G78" s="63" t="s">
        <v>72</v>
      </c>
      <c r="H78" s="63" t="s">
        <v>65</v>
      </c>
      <c r="I78" s="51" t="s">
        <v>66</v>
      </c>
      <c r="J78" s="52">
        <f>+IF(AND('Selector and Force Calculator'!$J$8&gt;Sheet1!D78,'Selector and Force Calculator'!$J$8&lt;=Sheet1!E78),1,0)</f>
        <v>0</v>
      </c>
      <c r="K78" s="49">
        <f>+IF('Selector and Force Calculator'!$J$10=Sheet1!G78,1,0)</f>
        <v>0</v>
      </c>
      <c r="L78" s="52">
        <f>+IF('Selector and Force Calculator'!_xlnm.Extract=Sheet1!F78,1,0)</f>
        <v>0</v>
      </c>
      <c r="M78" s="52">
        <f>+IF('Selector and Force Calculator'!$J$11=Sheet1!H78,1,0)</f>
        <v>1</v>
      </c>
      <c r="N78" s="49">
        <f t="shared" si="2"/>
        <v>1</v>
      </c>
      <c r="O78" s="54" t="s">
        <v>224</v>
      </c>
      <c r="P78" s="54">
        <f t="shared" si="3"/>
        <v>0</v>
      </c>
      <c r="Q78" s="54">
        <v>0</v>
      </c>
      <c r="R78" s="57"/>
      <c r="S78" s="54"/>
    </row>
    <row r="79" spans="1:19" x14ac:dyDescent="0.25">
      <c r="A79" s="59" t="s">
        <v>225</v>
      </c>
      <c r="B79" s="56" t="s">
        <v>226</v>
      </c>
      <c r="C79" s="60" t="s">
        <v>225</v>
      </c>
      <c r="D79" s="52"/>
      <c r="E79" s="52"/>
      <c r="F79" s="63"/>
      <c r="G79" s="63"/>
      <c r="H79" s="63"/>
      <c r="I79" s="51"/>
      <c r="J79" s="52">
        <f>+IF(AND('Selector and Force Calculator'!$J$8&gt;Sheet1!D79,'Selector and Force Calculator'!$J$8&lt;=Sheet1!E79),1,0)</f>
        <v>0</v>
      </c>
      <c r="K79" s="49">
        <f>+IF('Selector and Force Calculator'!$J$10=Sheet1!G79,1,0)</f>
        <v>0</v>
      </c>
      <c r="L79" s="52">
        <f>+IF('Selector and Force Calculator'!_xlnm.Extract=Sheet1!F79,1,0)</f>
        <v>0</v>
      </c>
      <c r="M79" s="52">
        <f>+IF('Selector and Force Calculator'!$J$11=Sheet1!H79,1,0)</f>
        <v>0</v>
      </c>
      <c r="N79" s="49">
        <f t="shared" si="2"/>
        <v>0</v>
      </c>
      <c r="O79" s="54" t="s">
        <v>226</v>
      </c>
      <c r="P79" s="54">
        <f t="shared" si="3"/>
        <v>0</v>
      </c>
      <c r="Q79" s="54">
        <v>0</v>
      </c>
      <c r="R79" s="57"/>
      <c r="S79" s="54"/>
    </row>
    <row r="80" spans="1:19" x14ac:dyDescent="0.25">
      <c r="A80" s="59" t="s">
        <v>227</v>
      </c>
      <c r="B80" s="56" t="s">
        <v>228</v>
      </c>
      <c r="C80" s="60" t="s">
        <v>227</v>
      </c>
      <c r="D80" s="52"/>
      <c r="E80" s="52"/>
      <c r="F80" s="63"/>
      <c r="G80" s="63"/>
      <c r="H80" s="63"/>
      <c r="I80" s="51"/>
      <c r="J80" s="52">
        <f>+IF(AND('Selector and Force Calculator'!$J$8&gt;Sheet1!D80,'Selector and Force Calculator'!$J$8&lt;=Sheet1!E80),1,0)</f>
        <v>0</v>
      </c>
      <c r="K80" s="49">
        <f>+IF('Selector and Force Calculator'!$J$10=Sheet1!G80,1,0)</f>
        <v>0</v>
      </c>
      <c r="L80" s="52">
        <f>+IF('Selector and Force Calculator'!_xlnm.Extract=Sheet1!F80,1,0)</f>
        <v>0</v>
      </c>
      <c r="M80" s="52">
        <f>+IF('Selector and Force Calculator'!$J$11=Sheet1!H80,1,0)</f>
        <v>0</v>
      </c>
      <c r="N80" s="49">
        <f t="shared" si="2"/>
        <v>0</v>
      </c>
      <c r="O80" s="54" t="s">
        <v>228</v>
      </c>
      <c r="P80" s="54">
        <f t="shared" si="3"/>
        <v>0</v>
      </c>
      <c r="Q80" s="54">
        <v>0</v>
      </c>
      <c r="R80" s="57"/>
      <c r="S80" s="54"/>
    </row>
    <row r="81" spans="1:19" x14ac:dyDescent="0.25">
      <c r="A81" s="55" t="s">
        <v>229</v>
      </c>
      <c r="B81" s="56" t="s">
        <v>230</v>
      </c>
      <c r="C81" s="50" t="s">
        <v>229</v>
      </c>
      <c r="D81" s="52">
        <v>67</v>
      </c>
      <c r="E81" s="52">
        <v>79</v>
      </c>
      <c r="F81" s="63" t="s">
        <v>79</v>
      </c>
      <c r="G81" s="63" t="s">
        <v>58</v>
      </c>
      <c r="H81" s="63" t="s">
        <v>11</v>
      </c>
      <c r="I81" s="51" t="s">
        <v>59</v>
      </c>
      <c r="J81" s="52">
        <f>+IF(AND('Selector and Force Calculator'!$J$8&gt;Sheet1!D81,'Selector and Force Calculator'!$J$8&lt;=Sheet1!E81),1,0)</f>
        <v>0</v>
      </c>
      <c r="K81" s="49">
        <f>+IF('Selector and Force Calculator'!$J$10=Sheet1!G81,1,0)</f>
        <v>0</v>
      </c>
      <c r="L81" s="52">
        <f>+IF('Selector and Force Calculator'!_xlnm.Extract=Sheet1!F81,1,0)</f>
        <v>0</v>
      </c>
      <c r="M81" s="52">
        <f>+IF('Selector and Force Calculator'!$J$11=Sheet1!H81,1,0)</f>
        <v>0</v>
      </c>
      <c r="N81" s="49">
        <f t="shared" si="2"/>
        <v>0</v>
      </c>
      <c r="O81" s="54" t="s">
        <v>230</v>
      </c>
      <c r="P81" s="54">
        <f t="shared" si="3"/>
        <v>1</v>
      </c>
      <c r="Q81" s="54">
        <v>1</v>
      </c>
      <c r="R81" s="57" t="s">
        <v>160</v>
      </c>
      <c r="S81" s="54"/>
    </row>
    <row r="82" spans="1:19" x14ac:dyDescent="0.25">
      <c r="A82" s="55" t="s">
        <v>231</v>
      </c>
      <c r="B82" s="56" t="s">
        <v>232</v>
      </c>
      <c r="C82" s="50" t="s">
        <v>231</v>
      </c>
      <c r="D82" s="52">
        <v>63</v>
      </c>
      <c r="E82" s="52">
        <v>75.000000000100002</v>
      </c>
      <c r="F82" s="63" t="s">
        <v>79</v>
      </c>
      <c r="G82" s="63" t="s">
        <v>58</v>
      </c>
      <c r="H82" s="63" t="s">
        <v>65</v>
      </c>
      <c r="I82" s="51" t="s">
        <v>59</v>
      </c>
      <c r="J82" s="52">
        <f>+IF(AND('Selector and Force Calculator'!$J$8&gt;Sheet1!D82,'Selector and Force Calculator'!$J$8&lt;=Sheet1!E82),1,0)</f>
        <v>0</v>
      </c>
      <c r="K82" s="49">
        <f>+IF('Selector and Force Calculator'!$J$10=Sheet1!G82,1,0)</f>
        <v>0</v>
      </c>
      <c r="L82" s="52">
        <f>+IF('Selector and Force Calculator'!_xlnm.Extract=Sheet1!F82,1,0)</f>
        <v>0</v>
      </c>
      <c r="M82" s="52">
        <f>+IF('Selector and Force Calculator'!$J$11=Sheet1!H82,1,0)</f>
        <v>1</v>
      </c>
      <c r="N82" s="49">
        <f t="shared" si="2"/>
        <v>1</v>
      </c>
      <c r="O82" s="54" t="s">
        <v>232</v>
      </c>
      <c r="P82" s="54">
        <f t="shared" si="3"/>
        <v>1</v>
      </c>
      <c r="Q82" s="54">
        <v>1</v>
      </c>
      <c r="R82" s="57"/>
      <c r="S82" s="54"/>
    </row>
    <row r="83" spans="1:19" x14ac:dyDescent="0.25">
      <c r="A83" s="55" t="s">
        <v>233</v>
      </c>
      <c r="B83" s="56" t="s">
        <v>234</v>
      </c>
      <c r="C83" s="50" t="s">
        <v>233</v>
      </c>
      <c r="D83" s="52">
        <v>63</v>
      </c>
      <c r="E83" s="52">
        <v>75.000000000100002</v>
      </c>
      <c r="F83" s="63" t="s">
        <v>79</v>
      </c>
      <c r="G83" s="63" t="s">
        <v>9</v>
      </c>
      <c r="H83" s="63" t="s">
        <v>65</v>
      </c>
      <c r="I83" s="51" t="s">
        <v>66</v>
      </c>
      <c r="J83" s="52">
        <f>+IF(AND('Selector and Force Calculator'!$J$8&gt;Sheet1!D83,'Selector and Force Calculator'!$J$8&lt;=Sheet1!E83),1,0)</f>
        <v>0</v>
      </c>
      <c r="K83" s="49">
        <f>+IF('Selector and Force Calculator'!$J$10=Sheet1!G83,1,0)</f>
        <v>0</v>
      </c>
      <c r="L83" s="52">
        <f>+IF('Selector and Force Calculator'!_xlnm.Extract=Sheet1!F83,1,0)</f>
        <v>0</v>
      </c>
      <c r="M83" s="52">
        <f>+IF('Selector and Force Calculator'!$J$11=Sheet1!H83,1,0)</f>
        <v>1</v>
      </c>
      <c r="N83" s="49">
        <f t="shared" si="2"/>
        <v>1</v>
      </c>
      <c r="O83" s="54" t="s">
        <v>234</v>
      </c>
      <c r="P83" s="54">
        <f t="shared" si="3"/>
        <v>0</v>
      </c>
      <c r="Q83" s="54">
        <v>0</v>
      </c>
      <c r="R83" s="57"/>
      <c r="S83" s="54"/>
    </row>
    <row r="84" spans="1:19" x14ac:dyDescent="0.25">
      <c r="A84" s="55" t="s">
        <v>235</v>
      </c>
      <c r="B84" s="56" t="s">
        <v>236</v>
      </c>
      <c r="C84" s="50" t="s">
        <v>235</v>
      </c>
      <c r="D84" s="52">
        <v>63</v>
      </c>
      <c r="E84" s="52">
        <v>75.000000000100002</v>
      </c>
      <c r="F84" s="63" t="s">
        <v>79</v>
      </c>
      <c r="G84" s="63" t="s">
        <v>69</v>
      </c>
      <c r="H84" s="63" t="s">
        <v>65</v>
      </c>
      <c r="I84" s="51" t="s">
        <v>66</v>
      </c>
      <c r="J84" s="52">
        <f>+IF(AND('Selector and Force Calculator'!$J$8&gt;Sheet1!D84,'Selector and Force Calculator'!$J$8&lt;=Sheet1!E84),1,0)</f>
        <v>0</v>
      </c>
      <c r="K84" s="49">
        <f>+IF('Selector and Force Calculator'!$J$10=Sheet1!G84,1,0)</f>
        <v>1</v>
      </c>
      <c r="L84" s="52">
        <f>+IF('Selector and Force Calculator'!_xlnm.Extract=Sheet1!F84,1,0)</f>
        <v>0</v>
      </c>
      <c r="M84" s="52">
        <f>+IF('Selector and Force Calculator'!$J$11=Sheet1!H84,1,0)</f>
        <v>1</v>
      </c>
      <c r="N84" s="49">
        <f t="shared" si="2"/>
        <v>2</v>
      </c>
      <c r="O84" s="54" t="s">
        <v>236</v>
      </c>
      <c r="P84" s="54">
        <f t="shared" si="3"/>
        <v>0</v>
      </c>
      <c r="Q84" s="54">
        <v>0</v>
      </c>
      <c r="R84" s="57"/>
      <c r="S84" s="54"/>
    </row>
    <row r="85" spans="1:19" x14ac:dyDescent="0.25">
      <c r="A85" s="55" t="s">
        <v>237</v>
      </c>
      <c r="B85" s="56" t="s">
        <v>238</v>
      </c>
      <c r="C85" s="50" t="s">
        <v>237</v>
      </c>
      <c r="D85" s="52">
        <v>63</v>
      </c>
      <c r="E85" s="52">
        <v>75.000000000100002</v>
      </c>
      <c r="F85" s="63" t="s">
        <v>79</v>
      </c>
      <c r="G85" s="63" t="s">
        <v>72</v>
      </c>
      <c r="H85" s="63" t="s">
        <v>65</v>
      </c>
      <c r="I85" s="51" t="s">
        <v>66</v>
      </c>
      <c r="J85" s="52">
        <f>+IF(AND('Selector and Force Calculator'!$J$8&gt;Sheet1!D85,'Selector and Force Calculator'!$J$8&lt;=Sheet1!E85),1,0)</f>
        <v>0</v>
      </c>
      <c r="K85" s="49">
        <f>+IF('Selector and Force Calculator'!$J$10=Sheet1!G85,1,0)</f>
        <v>0</v>
      </c>
      <c r="L85" s="52">
        <f>+IF('Selector and Force Calculator'!_xlnm.Extract=Sheet1!F85,1,0)</f>
        <v>0</v>
      </c>
      <c r="M85" s="52">
        <f>+IF('Selector and Force Calculator'!$J$11=Sheet1!H85,1,0)</f>
        <v>1</v>
      </c>
      <c r="N85" s="49">
        <f t="shared" ref="N85:N132" si="6">SUM(J85:M85)</f>
        <v>1</v>
      </c>
      <c r="O85" s="54" t="s">
        <v>238</v>
      </c>
      <c r="P85" s="54">
        <f t="shared" ref="P85:P132" si="7">+SUM(J85,L85,Q85)</f>
        <v>0</v>
      </c>
      <c r="Q85" s="54">
        <v>0</v>
      </c>
      <c r="R85" s="57"/>
      <c r="S85" s="54"/>
    </row>
    <row r="86" spans="1:19" x14ac:dyDescent="0.25">
      <c r="A86" s="59" t="s">
        <v>239</v>
      </c>
      <c r="B86" s="56" t="s">
        <v>240</v>
      </c>
      <c r="C86" s="60" t="s">
        <v>239</v>
      </c>
      <c r="D86" s="52"/>
      <c r="E86" s="52"/>
      <c r="F86" s="63"/>
      <c r="G86" s="63"/>
      <c r="H86" s="63"/>
      <c r="I86" s="51"/>
      <c r="J86" s="52">
        <f>+IF(AND('Selector and Force Calculator'!$J$8&gt;Sheet1!D86,'Selector and Force Calculator'!$J$8&lt;=Sheet1!E86),1,0)</f>
        <v>0</v>
      </c>
      <c r="K86" s="49">
        <f>+IF('Selector and Force Calculator'!$J$10=Sheet1!G86,1,0)</f>
        <v>0</v>
      </c>
      <c r="L86" s="52">
        <f>+IF('Selector and Force Calculator'!_xlnm.Extract=Sheet1!F86,1,0)</f>
        <v>0</v>
      </c>
      <c r="M86" s="52">
        <f>+IF('Selector and Force Calculator'!$J$11=Sheet1!H86,1,0)</f>
        <v>0</v>
      </c>
      <c r="N86" s="49">
        <f t="shared" si="6"/>
        <v>0</v>
      </c>
      <c r="O86" s="54" t="s">
        <v>240</v>
      </c>
      <c r="P86" s="54">
        <f t="shared" si="7"/>
        <v>0</v>
      </c>
      <c r="Q86" s="54">
        <v>0</v>
      </c>
      <c r="R86" s="57"/>
      <c r="S86" s="54"/>
    </row>
    <row r="87" spans="1:19" x14ac:dyDescent="0.25">
      <c r="A87" s="59" t="s">
        <v>241</v>
      </c>
      <c r="B87" s="56" t="s">
        <v>242</v>
      </c>
      <c r="C87" s="60" t="s">
        <v>241</v>
      </c>
      <c r="D87" s="52"/>
      <c r="E87" s="52"/>
      <c r="F87" s="63"/>
      <c r="G87" s="63"/>
      <c r="H87" s="63"/>
      <c r="I87" s="51"/>
      <c r="J87" s="52">
        <f>+IF(AND('Selector and Force Calculator'!$J$8&gt;Sheet1!D87,'Selector and Force Calculator'!$J$8&lt;=Sheet1!E87),1,0)</f>
        <v>0</v>
      </c>
      <c r="K87" s="49">
        <f>+IF('Selector and Force Calculator'!$J$10=Sheet1!G87,1,0)</f>
        <v>0</v>
      </c>
      <c r="L87" s="52">
        <f>+IF('Selector and Force Calculator'!_xlnm.Extract=Sheet1!F87,1,0)</f>
        <v>0</v>
      </c>
      <c r="M87" s="52">
        <f>+IF('Selector and Force Calculator'!$J$11=Sheet1!H87,1,0)</f>
        <v>0</v>
      </c>
      <c r="N87" s="49">
        <f t="shared" si="6"/>
        <v>0</v>
      </c>
      <c r="O87" s="54" t="s">
        <v>242</v>
      </c>
      <c r="P87" s="54">
        <f t="shared" si="7"/>
        <v>0</v>
      </c>
      <c r="Q87" s="54">
        <v>0</v>
      </c>
      <c r="R87" s="57"/>
      <c r="S87" s="54"/>
    </row>
    <row r="88" spans="1:19" x14ac:dyDescent="0.25">
      <c r="A88" s="59" t="s">
        <v>243</v>
      </c>
      <c r="B88" s="56" t="s">
        <v>244</v>
      </c>
      <c r="C88" s="59" t="s">
        <v>243</v>
      </c>
      <c r="D88" s="52">
        <v>79</v>
      </c>
      <c r="E88" s="52">
        <v>93</v>
      </c>
      <c r="F88" s="63" t="s">
        <v>79</v>
      </c>
      <c r="G88" s="63" t="s">
        <v>58</v>
      </c>
      <c r="H88" s="63" t="s">
        <v>11</v>
      </c>
      <c r="I88" s="51" t="s">
        <v>59</v>
      </c>
      <c r="J88" s="52">
        <f>+IF(AND('Selector and Force Calculator'!$J$8&gt;Sheet1!D88,'Selector and Force Calculator'!$J$8&lt;=Sheet1!E88),1,0)</f>
        <v>0</v>
      </c>
      <c r="K88" s="49">
        <f>+IF('Selector and Force Calculator'!$J$10=Sheet1!G88,1,0)</f>
        <v>0</v>
      </c>
      <c r="L88" s="52">
        <f>+IF('Selector and Force Calculator'!_xlnm.Extract=Sheet1!F88,1,0)</f>
        <v>0</v>
      </c>
      <c r="M88" s="52">
        <f>+IF('Selector and Force Calculator'!$J$11=Sheet1!H88,1,0)</f>
        <v>0</v>
      </c>
      <c r="N88" s="49">
        <f t="shared" ref="N88:N104" si="8">SUM(J88:M88)</f>
        <v>0</v>
      </c>
      <c r="O88" s="56" t="s">
        <v>244</v>
      </c>
      <c r="P88" s="54">
        <f t="shared" ref="P88:P104" si="9">+SUM(J88,L88,Q88)</f>
        <v>1</v>
      </c>
      <c r="Q88" s="54">
        <v>1</v>
      </c>
      <c r="R88" s="57" t="s">
        <v>160</v>
      </c>
      <c r="S88" s="54"/>
    </row>
    <row r="89" spans="1:19" x14ac:dyDescent="0.25">
      <c r="A89" s="59" t="s">
        <v>245</v>
      </c>
      <c r="B89" s="56" t="s">
        <v>246</v>
      </c>
      <c r="C89" s="59" t="s">
        <v>245</v>
      </c>
      <c r="D89" s="52">
        <v>75</v>
      </c>
      <c r="E89" s="52">
        <v>89</v>
      </c>
      <c r="F89" s="63" t="s">
        <v>79</v>
      </c>
      <c r="G89" s="63" t="s">
        <v>58</v>
      </c>
      <c r="H89" s="63" t="s">
        <v>65</v>
      </c>
      <c r="I89" s="51" t="s">
        <v>59</v>
      </c>
      <c r="J89" s="52">
        <f>+IF(AND('Selector and Force Calculator'!$J$8&gt;Sheet1!D89,'Selector and Force Calculator'!$J$8&lt;=Sheet1!E89),1,0)</f>
        <v>0</v>
      </c>
      <c r="K89" s="49">
        <f>+IF('Selector and Force Calculator'!$J$10=Sheet1!G89,1,0)</f>
        <v>0</v>
      </c>
      <c r="L89" s="52">
        <f>+IF('Selector and Force Calculator'!_xlnm.Extract=Sheet1!F89,1,0)</f>
        <v>0</v>
      </c>
      <c r="M89" s="52">
        <f>+IF('Selector and Force Calculator'!$J$11=Sheet1!H89,1,0)</f>
        <v>1</v>
      </c>
      <c r="N89" s="49">
        <f t="shared" si="8"/>
        <v>1</v>
      </c>
      <c r="O89" s="56" t="s">
        <v>246</v>
      </c>
      <c r="P89" s="54">
        <f t="shared" si="9"/>
        <v>1</v>
      </c>
      <c r="Q89" s="54">
        <v>1</v>
      </c>
      <c r="R89" s="57"/>
      <c r="S89" s="54"/>
    </row>
    <row r="90" spans="1:19" x14ac:dyDescent="0.25">
      <c r="A90" s="59" t="s">
        <v>247</v>
      </c>
      <c r="B90" s="56" t="s">
        <v>248</v>
      </c>
      <c r="C90" s="59" t="s">
        <v>247</v>
      </c>
      <c r="D90" s="52">
        <v>75</v>
      </c>
      <c r="E90" s="52">
        <v>89</v>
      </c>
      <c r="F90" s="63" t="s">
        <v>79</v>
      </c>
      <c r="G90" s="63" t="s">
        <v>9</v>
      </c>
      <c r="H90" s="63" t="s">
        <v>65</v>
      </c>
      <c r="I90" s="51" t="s">
        <v>66</v>
      </c>
      <c r="J90" s="52">
        <f>+IF(AND('Selector and Force Calculator'!$J$8&gt;Sheet1!D90,'Selector and Force Calculator'!$J$8&lt;=Sheet1!E90),1,0)</f>
        <v>0</v>
      </c>
      <c r="K90" s="49">
        <f>+IF('Selector and Force Calculator'!$J$10=Sheet1!G90,1,0)</f>
        <v>0</v>
      </c>
      <c r="L90" s="52">
        <f>+IF('Selector and Force Calculator'!_xlnm.Extract=Sheet1!F90,1,0)</f>
        <v>0</v>
      </c>
      <c r="M90" s="52">
        <f>+IF('Selector and Force Calculator'!$J$11=Sheet1!H90,1,0)</f>
        <v>1</v>
      </c>
      <c r="N90" s="49">
        <f t="shared" si="8"/>
        <v>1</v>
      </c>
      <c r="O90" s="56" t="s">
        <v>248</v>
      </c>
      <c r="P90" s="54">
        <f t="shared" si="9"/>
        <v>0</v>
      </c>
      <c r="Q90" s="54">
        <v>0</v>
      </c>
      <c r="R90" s="57"/>
      <c r="S90" s="54"/>
    </row>
    <row r="91" spans="1:19" x14ac:dyDescent="0.25">
      <c r="A91" s="59" t="s">
        <v>249</v>
      </c>
      <c r="B91" s="56" t="s">
        <v>250</v>
      </c>
      <c r="C91" s="59" t="s">
        <v>249</v>
      </c>
      <c r="D91" s="52">
        <v>75</v>
      </c>
      <c r="E91" s="52">
        <v>89</v>
      </c>
      <c r="F91" s="63" t="s">
        <v>79</v>
      </c>
      <c r="G91" s="63" t="s">
        <v>69</v>
      </c>
      <c r="H91" s="63" t="s">
        <v>65</v>
      </c>
      <c r="I91" s="51" t="s">
        <v>66</v>
      </c>
      <c r="J91" s="52">
        <f>+IF(AND('Selector and Force Calculator'!$J$8&gt;Sheet1!D91,'Selector and Force Calculator'!$J$8&lt;=Sheet1!E91),1,0)</f>
        <v>0</v>
      </c>
      <c r="K91" s="49">
        <f>+IF('Selector and Force Calculator'!$J$10=Sheet1!G91,1,0)</f>
        <v>1</v>
      </c>
      <c r="L91" s="52">
        <f>+IF('Selector and Force Calculator'!_xlnm.Extract=Sheet1!F91,1,0)</f>
        <v>0</v>
      </c>
      <c r="M91" s="52">
        <f>+IF('Selector and Force Calculator'!$J$11=Sheet1!H91,1,0)</f>
        <v>1</v>
      </c>
      <c r="N91" s="49">
        <f t="shared" si="8"/>
        <v>2</v>
      </c>
      <c r="O91" s="56" t="s">
        <v>250</v>
      </c>
      <c r="P91" s="54">
        <f t="shared" si="9"/>
        <v>0</v>
      </c>
      <c r="Q91" s="54">
        <v>0</v>
      </c>
      <c r="R91" s="57"/>
      <c r="S91" s="54"/>
    </row>
    <row r="92" spans="1:19" x14ac:dyDescent="0.25">
      <c r="A92" s="59" t="s">
        <v>251</v>
      </c>
      <c r="B92" s="56" t="s">
        <v>252</v>
      </c>
      <c r="C92" s="59" t="s">
        <v>251</v>
      </c>
      <c r="D92" s="52">
        <v>75</v>
      </c>
      <c r="E92" s="52">
        <v>89</v>
      </c>
      <c r="F92" s="63" t="s">
        <v>79</v>
      </c>
      <c r="G92" s="63" t="s">
        <v>72</v>
      </c>
      <c r="H92" s="63" t="s">
        <v>65</v>
      </c>
      <c r="I92" s="51" t="s">
        <v>66</v>
      </c>
      <c r="J92" s="52">
        <f>+IF(AND('Selector and Force Calculator'!$J$8&gt;Sheet1!D92,'Selector and Force Calculator'!$J$8&lt;=Sheet1!E92),1,0)</f>
        <v>0</v>
      </c>
      <c r="K92" s="49">
        <f>+IF('Selector and Force Calculator'!$J$10=Sheet1!G92,1,0)</f>
        <v>0</v>
      </c>
      <c r="L92" s="52">
        <f>+IF('Selector and Force Calculator'!_xlnm.Extract=Sheet1!F92,1,0)</f>
        <v>0</v>
      </c>
      <c r="M92" s="52">
        <f>+IF('Selector and Force Calculator'!$J$11=Sheet1!H92,1,0)</f>
        <v>1</v>
      </c>
      <c r="N92" s="49">
        <f t="shared" si="8"/>
        <v>1</v>
      </c>
      <c r="O92" s="56" t="s">
        <v>252</v>
      </c>
      <c r="P92" s="54">
        <f t="shared" si="9"/>
        <v>0</v>
      </c>
      <c r="Q92" s="54">
        <v>0</v>
      </c>
      <c r="R92" s="57"/>
      <c r="S92" s="54"/>
    </row>
    <row r="93" spans="1:19" x14ac:dyDescent="0.25">
      <c r="A93" s="59" t="s">
        <v>253</v>
      </c>
      <c r="B93" s="56" t="s">
        <v>254</v>
      </c>
      <c r="C93" s="59" t="s">
        <v>253</v>
      </c>
      <c r="D93" s="52">
        <v>93</v>
      </c>
      <c r="E93" s="52">
        <v>108</v>
      </c>
      <c r="F93" s="63" t="s">
        <v>79</v>
      </c>
      <c r="G93" s="63" t="s">
        <v>58</v>
      </c>
      <c r="H93" s="63" t="s">
        <v>11</v>
      </c>
      <c r="I93" s="51" t="s">
        <v>59</v>
      </c>
      <c r="J93" s="52">
        <f>+IF(AND('Selector and Force Calculator'!$J$8&gt;Sheet1!D93,'Selector and Force Calculator'!$J$8&lt;=Sheet1!E93),1,0)</f>
        <v>0</v>
      </c>
      <c r="K93" s="49">
        <f>+IF('Selector and Force Calculator'!$J$10=Sheet1!G93,1,0)</f>
        <v>0</v>
      </c>
      <c r="L93" s="52">
        <f>+IF('Selector and Force Calculator'!_xlnm.Extract=Sheet1!F93,1,0)</f>
        <v>0</v>
      </c>
      <c r="M93" s="52">
        <f>+IF('Selector and Force Calculator'!$J$11=Sheet1!H93,1,0)</f>
        <v>0</v>
      </c>
      <c r="N93" s="49">
        <f t="shared" si="8"/>
        <v>0</v>
      </c>
      <c r="O93" s="56" t="s">
        <v>254</v>
      </c>
      <c r="P93" s="54">
        <f t="shared" si="9"/>
        <v>1</v>
      </c>
      <c r="Q93" s="54">
        <v>1</v>
      </c>
      <c r="R93" s="57" t="s">
        <v>160</v>
      </c>
      <c r="S93" s="54"/>
    </row>
    <row r="94" spans="1:19" x14ac:dyDescent="0.25">
      <c r="A94" s="59" t="s">
        <v>255</v>
      </c>
      <c r="B94" s="56" t="s">
        <v>256</v>
      </c>
      <c r="C94" s="59" t="s">
        <v>255</v>
      </c>
      <c r="D94" s="52">
        <v>89</v>
      </c>
      <c r="E94" s="52">
        <v>104</v>
      </c>
      <c r="F94" s="63" t="s">
        <v>79</v>
      </c>
      <c r="G94" s="63" t="s">
        <v>58</v>
      </c>
      <c r="H94" s="63" t="s">
        <v>65</v>
      </c>
      <c r="I94" s="51" t="s">
        <v>59</v>
      </c>
      <c r="J94" s="52">
        <f>+IF(AND('Selector and Force Calculator'!$J$8&gt;Sheet1!D94,'Selector and Force Calculator'!$J$8&lt;=Sheet1!E94),1,0)</f>
        <v>0</v>
      </c>
      <c r="K94" s="49">
        <f>+IF('Selector and Force Calculator'!$J$10=Sheet1!G94,1,0)</f>
        <v>0</v>
      </c>
      <c r="L94" s="52">
        <f>+IF('Selector and Force Calculator'!_xlnm.Extract=Sheet1!F94,1,0)</f>
        <v>0</v>
      </c>
      <c r="M94" s="52">
        <f>+IF('Selector and Force Calculator'!$J$11=Sheet1!H94,1,0)</f>
        <v>1</v>
      </c>
      <c r="N94" s="49">
        <f t="shared" si="8"/>
        <v>1</v>
      </c>
      <c r="O94" s="56" t="s">
        <v>256</v>
      </c>
      <c r="P94" s="54">
        <f t="shared" si="9"/>
        <v>1</v>
      </c>
      <c r="Q94" s="54">
        <v>1</v>
      </c>
      <c r="R94" s="57"/>
      <c r="S94" s="54"/>
    </row>
    <row r="95" spans="1:19" x14ac:dyDescent="0.25">
      <c r="A95" s="59" t="s">
        <v>257</v>
      </c>
      <c r="B95" s="56" t="s">
        <v>258</v>
      </c>
      <c r="C95" s="59" t="s">
        <v>257</v>
      </c>
      <c r="D95" s="52">
        <v>89</v>
      </c>
      <c r="E95" s="52">
        <v>104</v>
      </c>
      <c r="F95" s="63" t="s">
        <v>79</v>
      </c>
      <c r="G95" s="63" t="s">
        <v>9</v>
      </c>
      <c r="H95" s="63" t="s">
        <v>65</v>
      </c>
      <c r="I95" s="51" t="s">
        <v>66</v>
      </c>
      <c r="J95" s="52">
        <f>+IF(AND('Selector and Force Calculator'!$J$8&gt;Sheet1!D95,'Selector and Force Calculator'!$J$8&lt;=Sheet1!E95),1,0)</f>
        <v>0</v>
      </c>
      <c r="K95" s="49">
        <f>+IF('Selector and Force Calculator'!$J$10=Sheet1!G95,1,0)</f>
        <v>0</v>
      </c>
      <c r="L95" s="52">
        <f>+IF('Selector and Force Calculator'!_xlnm.Extract=Sheet1!F95,1,0)</f>
        <v>0</v>
      </c>
      <c r="M95" s="52">
        <f>+IF('Selector and Force Calculator'!$J$11=Sheet1!H95,1,0)</f>
        <v>1</v>
      </c>
      <c r="N95" s="49">
        <f t="shared" si="8"/>
        <v>1</v>
      </c>
      <c r="O95" s="56" t="s">
        <v>258</v>
      </c>
      <c r="P95" s="54">
        <f t="shared" si="9"/>
        <v>0</v>
      </c>
      <c r="Q95" s="54">
        <v>0</v>
      </c>
      <c r="R95" s="57"/>
      <c r="S95" s="54"/>
    </row>
    <row r="96" spans="1:19" x14ac:dyDescent="0.25">
      <c r="A96" s="59" t="s">
        <v>259</v>
      </c>
      <c r="B96" s="56" t="s">
        <v>260</v>
      </c>
      <c r="C96" s="59" t="s">
        <v>259</v>
      </c>
      <c r="D96" s="52">
        <v>89</v>
      </c>
      <c r="E96" s="52">
        <v>104</v>
      </c>
      <c r="F96" s="63" t="s">
        <v>79</v>
      </c>
      <c r="G96" s="63" t="s">
        <v>69</v>
      </c>
      <c r="H96" s="63" t="s">
        <v>65</v>
      </c>
      <c r="I96" s="51" t="s">
        <v>66</v>
      </c>
      <c r="J96" s="52">
        <f>+IF(AND('Selector and Force Calculator'!$J$8&gt;Sheet1!D96,'Selector and Force Calculator'!$J$8&lt;=Sheet1!E96),1,0)</f>
        <v>0</v>
      </c>
      <c r="K96" s="49">
        <f>+IF('Selector and Force Calculator'!$J$10=Sheet1!G96,1,0)</f>
        <v>1</v>
      </c>
      <c r="L96" s="52">
        <f>+IF('Selector and Force Calculator'!_xlnm.Extract=Sheet1!F96,1,0)</f>
        <v>0</v>
      </c>
      <c r="M96" s="52">
        <f>+IF('Selector and Force Calculator'!$J$11=Sheet1!H96,1,0)</f>
        <v>1</v>
      </c>
      <c r="N96" s="49">
        <f t="shared" si="8"/>
        <v>2</v>
      </c>
      <c r="O96" s="56" t="s">
        <v>260</v>
      </c>
      <c r="P96" s="54">
        <f t="shared" si="9"/>
        <v>0</v>
      </c>
      <c r="Q96" s="54">
        <v>0</v>
      </c>
      <c r="R96" s="57"/>
      <c r="S96" s="54"/>
    </row>
    <row r="97" spans="1:19" x14ac:dyDescent="0.25">
      <c r="A97" s="59" t="s">
        <v>261</v>
      </c>
      <c r="B97" s="56" t="s">
        <v>262</v>
      </c>
      <c r="C97" s="59" t="s">
        <v>261</v>
      </c>
      <c r="D97" s="52">
        <v>108</v>
      </c>
      <c r="E97" s="52">
        <v>124</v>
      </c>
      <c r="F97" s="63" t="s">
        <v>79</v>
      </c>
      <c r="G97" s="63" t="s">
        <v>58</v>
      </c>
      <c r="H97" s="63" t="s">
        <v>11</v>
      </c>
      <c r="I97" s="51" t="s">
        <v>59</v>
      </c>
      <c r="J97" s="52">
        <f>+IF(AND('Selector and Force Calculator'!$J$8&gt;Sheet1!D97,'Selector and Force Calculator'!$J$8&lt;=Sheet1!E97),1,0)</f>
        <v>0</v>
      </c>
      <c r="K97" s="49">
        <f>+IF('Selector and Force Calculator'!$J$10=Sheet1!G97,1,0)</f>
        <v>0</v>
      </c>
      <c r="L97" s="52">
        <f>+IF('Selector and Force Calculator'!_xlnm.Extract=Sheet1!F97,1,0)</f>
        <v>0</v>
      </c>
      <c r="M97" s="52">
        <f>+IF('Selector and Force Calculator'!$J$11=Sheet1!H97,1,0)</f>
        <v>0</v>
      </c>
      <c r="N97" s="49">
        <f t="shared" si="8"/>
        <v>0</v>
      </c>
      <c r="O97" s="56" t="s">
        <v>262</v>
      </c>
      <c r="P97" s="54">
        <f t="shared" si="9"/>
        <v>0</v>
      </c>
      <c r="Q97" s="54">
        <v>0</v>
      </c>
      <c r="R97" s="57"/>
      <c r="S97" s="54"/>
    </row>
    <row r="98" spans="1:19" x14ac:dyDescent="0.25">
      <c r="A98" s="59" t="s">
        <v>263</v>
      </c>
      <c r="B98" s="56" t="s">
        <v>264</v>
      </c>
      <c r="C98" s="59" t="s">
        <v>263</v>
      </c>
      <c r="D98" s="52">
        <v>104</v>
      </c>
      <c r="E98" s="52">
        <v>120</v>
      </c>
      <c r="F98" s="63" t="s">
        <v>79</v>
      </c>
      <c r="G98" s="63" t="s">
        <v>58</v>
      </c>
      <c r="H98" s="63" t="s">
        <v>65</v>
      </c>
      <c r="I98" s="51" t="s">
        <v>59</v>
      </c>
      <c r="J98" s="52">
        <f>+IF(AND('Selector and Force Calculator'!$J$8&gt;Sheet1!D98,'Selector and Force Calculator'!$J$8&lt;=Sheet1!E98),1,0)</f>
        <v>0</v>
      </c>
      <c r="K98" s="49">
        <f>+IF('Selector and Force Calculator'!$J$10=Sheet1!G98,1,0)</f>
        <v>0</v>
      </c>
      <c r="L98" s="52">
        <f>+IF('Selector and Force Calculator'!_xlnm.Extract=Sheet1!F98,1,0)</f>
        <v>0</v>
      </c>
      <c r="M98" s="52">
        <f>+IF('Selector and Force Calculator'!$J$11=Sheet1!H98,1,0)</f>
        <v>1</v>
      </c>
      <c r="N98" s="49">
        <f t="shared" si="8"/>
        <v>1</v>
      </c>
      <c r="O98" s="56" t="s">
        <v>264</v>
      </c>
      <c r="P98" s="54">
        <f t="shared" si="9"/>
        <v>0</v>
      </c>
      <c r="Q98" s="54">
        <v>0</v>
      </c>
      <c r="R98" s="57"/>
      <c r="S98" s="54"/>
    </row>
    <row r="99" spans="1:19" x14ac:dyDescent="0.25">
      <c r="A99" s="59" t="s">
        <v>265</v>
      </c>
      <c r="B99" s="56" t="s">
        <v>266</v>
      </c>
      <c r="C99" s="59" t="s">
        <v>265</v>
      </c>
      <c r="D99" s="52">
        <v>104</v>
      </c>
      <c r="E99" s="52">
        <v>120</v>
      </c>
      <c r="F99" s="63" t="s">
        <v>79</v>
      </c>
      <c r="G99" s="63" t="s">
        <v>69</v>
      </c>
      <c r="H99" s="63" t="s">
        <v>65</v>
      </c>
      <c r="I99" s="51" t="s">
        <v>66</v>
      </c>
      <c r="J99" s="52">
        <f>+IF(AND('Selector and Force Calculator'!$J$8&gt;Sheet1!D99,'Selector and Force Calculator'!$J$8&lt;=Sheet1!E99),1,0)</f>
        <v>0</v>
      </c>
      <c r="K99" s="49">
        <f>+IF('Selector and Force Calculator'!$J$10=Sheet1!G99,1,0)</f>
        <v>1</v>
      </c>
      <c r="L99" s="52">
        <f>+IF('Selector and Force Calculator'!_xlnm.Extract=Sheet1!F99,1,0)</f>
        <v>0</v>
      </c>
      <c r="M99" s="52">
        <f>+IF('Selector and Force Calculator'!$J$11=Sheet1!H99,1,0)</f>
        <v>1</v>
      </c>
      <c r="N99" s="49">
        <f t="shared" si="8"/>
        <v>2</v>
      </c>
      <c r="O99" s="56" t="s">
        <v>266</v>
      </c>
      <c r="P99" s="54">
        <f t="shared" si="9"/>
        <v>0</v>
      </c>
      <c r="Q99" s="54">
        <v>0</v>
      </c>
      <c r="R99" s="57"/>
      <c r="S99" s="54"/>
    </row>
    <row r="100" spans="1:19" x14ac:dyDescent="0.25">
      <c r="A100" s="59" t="s">
        <v>267</v>
      </c>
      <c r="B100" s="56" t="s">
        <v>268</v>
      </c>
      <c r="C100" s="59" t="s">
        <v>267</v>
      </c>
      <c r="D100" s="52">
        <v>18</v>
      </c>
      <c r="E100" s="52">
        <v>30</v>
      </c>
      <c r="F100" s="63" t="s">
        <v>7</v>
      </c>
      <c r="G100" s="63" t="s">
        <v>58</v>
      </c>
      <c r="H100" s="63" t="s">
        <v>11</v>
      </c>
      <c r="I100" s="51" t="s">
        <v>59</v>
      </c>
      <c r="J100" s="52">
        <f>+IF(AND('Selector and Force Calculator'!$J$8&gt;Sheet1!D100,'Selector and Force Calculator'!$J$8&lt;=Sheet1!E100),1,0)</f>
        <v>1</v>
      </c>
      <c r="K100" s="49">
        <f>+IF('Selector and Force Calculator'!$J$10=Sheet1!G100,1,0)</f>
        <v>0</v>
      </c>
      <c r="L100" s="52">
        <f>+IF('Selector and Force Calculator'!_xlnm.Extract=Sheet1!F100,1,0)</f>
        <v>0</v>
      </c>
      <c r="M100" s="52">
        <f>+IF('Selector and Force Calculator'!$J$11=Sheet1!H100,1,0)</f>
        <v>0</v>
      </c>
      <c r="N100" s="49">
        <f t="shared" si="8"/>
        <v>1</v>
      </c>
      <c r="O100" s="56" t="s">
        <v>268</v>
      </c>
      <c r="P100" s="54">
        <f t="shared" si="9"/>
        <v>2</v>
      </c>
      <c r="Q100" s="54">
        <v>1</v>
      </c>
      <c r="R100" s="57">
        <v>18536</v>
      </c>
      <c r="S100" s="54" t="s">
        <v>269</v>
      </c>
    </row>
    <row r="101" spans="1:19" x14ac:dyDescent="0.25">
      <c r="A101" s="59" t="s">
        <v>270</v>
      </c>
      <c r="B101" s="56" t="s">
        <v>271</v>
      </c>
      <c r="C101" s="59" t="s">
        <v>270</v>
      </c>
      <c r="D101" s="52">
        <v>14</v>
      </c>
      <c r="E101" s="52">
        <v>26</v>
      </c>
      <c r="F101" s="63" t="s">
        <v>7</v>
      </c>
      <c r="G101" s="63" t="s">
        <v>58</v>
      </c>
      <c r="H101" s="63" t="s">
        <v>65</v>
      </c>
      <c r="I101" s="51" t="s">
        <v>59</v>
      </c>
      <c r="J101" s="52">
        <f>+IF(AND('Selector and Force Calculator'!$J$8&gt;Sheet1!D101,'Selector and Force Calculator'!$J$8&lt;=Sheet1!E101),1,0)</f>
        <v>1</v>
      </c>
      <c r="K101" s="49">
        <f>+IF('Selector and Force Calculator'!$J$10=Sheet1!G101,1,0)</f>
        <v>0</v>
      </c>
      <c r="L101" s="52">
        <f>+IF('Selector and Force Calculator'!_xlnm.Extract=Sheet1!F101,1,0)</f>
        <v>0</v>
      </c>
      <c r="M101" s="52">
        <f>+IF('Selector and Force Calculator'!$J$11=Sheet1!H101,1,0)</f>
        <v>1</v>
      </c>
      <c r="N101" s="49">
        <f t="shared" si="8"/>
        <v>2</v>
      </c>
      <c r="O101" s="56" t="s">
        <v>271</v>
      </c>
      <c r="P101" s="54">
        <f t="shared" si="9"/>
        <v>2</v>
      </c>
      <c r="Q101" s="54">
        <v>1</v>
      </c>
      <c r="R101" s="57"/>
      <c r="S101" s="54"/>
    </row>
    <row r="102" spans="1:19" x14ac:dyDescent="0.25">
      <c r="A102" s="59" t="s">
        <v>272</v>
      </c>
      <c r="B102" s="56" t="s">
        <v>273</v>
      </c>
      <c r="C102" s="59" t="s">
        <v>272</v>
      </c>
      <c r="D102" s="52">
        <v>14</v>
      </c>
      <c r="E102" s="52">
        <v>26</v>
      </c>
      <c r="F102" s="63" t="s">
        <v>7</v>
      </c>
      <c r="G102" s="63" t="s">
        <v>9</v>
      </c>
      <c r="H102" s="63" t="s">
        <v>65</v>
      </c>
      <c r="I102" s="51" t="s">
        <v>66</v>
      </c>
      <c r="J102" s="52">
        <f>+IF(AND('Selector and Force Calculator'!$J$8&gt;Sheet1!D102,'Selector and Force Calculator'!$J$8&lt;=Sheet1!E102),1,0)</f>
        <v>1</v>
      </c>
      <c r="K102" s="49">
        <f>+IF('Selector and Force Calculator'!$J$10=Sheet1!G102,1,0)</f>
        <v>0</v>
      </c>
      <c r="L102" s="52">
        <f>+IF('Selector and Force Calculator'!_xlnm.Extract=Sheet1!F102,1,0)</f>
        <v>0</v>
      </c>
      <c r="M102" s="52">
        <f>+IF('Selector and Force Calculator'!$J$11=Sheet1!H102,1,0)</f>
        <v>1</v>
      </c>
      <c r="N102" s="49">
        <f t="shared" si="8"/>
        <v>2</v>
      </c>
      <c r="O102" s="56" t="s">
        <v>273</v>
      </c>
      <c r="P102" s="54">
        <f t="shared" si="9"/>
        <v>1</v>
      </c>
      <c r="Q102" s="54">
        <v>0</v>
      </c>
      <c r="R102" s="57"/>
      <c r="S102" s="54"/>
    </row>
    <row r="103" spans="1:19" x14ac:dyDescent="0.25">
      <c r="A103" s="59" t="s">
        <v>274</v>
      </c>
      <c r="B103" s="56" t="s">
        <v>275</v>
      </c>
      <c r="C103" s="59" t="s">
        <v>274</v>
      </c>
      <c r="D103" s="52">
        <v>14</v>
      </c>
      <c r="E103" s="52">
        <v>26</v>
      </c>
      <c r="F103" s="63" t="s">
        <v>7</v>
      </c>
      <c r="G103" s="63" t="s">
        <v>69</v>
      </c>
      <c r="H103" s="63" t="s">
        <v>65</v>
      </c>
      <c r="I103" s="51" t="s">
        <v>66</v>
      </c>
      <c r="J103" s="52">
        <f>+IF(AND('Selector and Force Calculator'!$J$8&gt;Sheet1!D103,'Selector and Force Calculator'!$J$8&lt;=Sheet1!E103),1,0)</f>
        <v>1</v>
      </c>
      <c r="K103" s="49">
        <f>+IF('Selector and Force Calculator'!$J$10=Sheet1!G103,1,0)</f>
        <v>1</v>
      </c>
      <c r="L103" s="52">
        <f>+IF('Selector and Force Calculator'!_xlnm.Extract=Sheet1!F103,1,0)</f>
        <v>0</v>
      </c>
      <c r="M103" s="52">
        <f>+IF('Selector and Force Calculator'!$J$11=Sheet1!H103,1,0)</f>
        <v>1</v>
      </c>
      <c r="N103" s="49">
        <f t="shared" si="8"/>
        <v>3</v>
      </c>
      <c r="O103" s="56" t="s">
        <v>275</v>
      </c>
      <c r="P103" s="54">
        <f t="shared" si="9"/>
        <v>1</v>
      </c>
      <c r="Q103" s="54">
        <v>0</v>
      </c>
      <c r="R103" s="57"/>
      <c r="S103" s="54"/>
    </row>
    <row r="104" spans="1:19" x14ac:dyDescent="0.25">
      <c r="A104" s="59" t="s">
        <v>276</v>
      </c>
      <c r="B104" s="56" t="s">
        <v>277</v>
      </c>
      <c r="C104" s="59" t="s">
        <v>276</v>
      </c>
      <c r="D104" s="52">
        <v>14</v>
      </c>
      <c r="E104" s="52">
        <v>26</v>
      </c>
      <c r="F104" s="63" t="s">
        <v>7</v>
      </c>
      <c r="G104" s="63" t="s">
        <v>72</v>
      </c>
      <c r="H104" s="63" t="s">
        <v>65</v>
      </c>
      <c r="I104" s="51" t="s">
        <v>66</v>
      </c>
      <c r="J104" s="52">
        <f>+IF(AND('Selector and Force Calculator'!$J$8&gt;Sheet1!D104,'Selector and Force Calculator'!$J$8&lt;=Sheet1!E104),1,0)</f>
        <v>1</v>
      </c>
      <c r="K104" s="49">
        <f>+IF('Selector and Force Calculator'!$J$10=Sheet1!G104,1,0)</f>
        <v>0</v>
      </c>
      <c r="L104" s="52">
        <f>+IF('Selector and Force Calculator'!_xlnm.Extract=Sheet1!F104,1,0)</f>
        <v>0</v>
      </c>
      <c r="M104" s="52">
        <f>+IF('Selector and Force Calculator'!$J$11=Sheet1!H104,1,0)</f>
        <v>1</v>
      </c>
      <c r="N104" s="49">
        <f t="shared" si="8"/>
        <v>2</v>
      </c>
      <c r="O104" s="56" t="s">
        <v>277</v>
      </c>
      <c r="P104" s="54">
        <f t="shared" si="9"/>
        <v>1</v>
      </c>
      <c r="Q104" s="54">
        <v>0</v>
      </c>
      <c r="R104" s="57"/>
      <c r="S104" s="54"/>
    </row>
    <row r="105" spans="1:19" x14ac:dyDescent="0.25">
      <c r="A105" s="55" t="s">
        <v>278</v>
      </c>
      <c r="B105" s="56" t="s">
        <v>279</v>
      </c>
      <c r="C105" s="50" t="s">
        <v>278</v>
      </c>
      <c r="D105" s="52">
        <v>27</v>
      </c>
      <c r="E105" s="52">
        <v>42</v>
      </c>
      <c r="F105" s="63" t="s">
        <v>7</v>
      </c>
      <c r="G105" s="63" t="s">
        <v>58</v>
      </c>
      <c r="H105" s="63" t="s">
        <v>11</v>
      </c>
      <c r="I105" s="51" t="s">
        <v>59</v>
      </c>
      <c r="J105" s="52">
        <f>+IF(AND('Selector and Force Calculator'!$J$8&gt;Sheet1!D105,'Selector and Force Calculator'!$J$8&lt;=Sheet1!E105),1,0)</f>
        <v>0</v>
      </c>
      <c r="K105" s="49">
        <f>+IF('Selector and Force Calculator'!$J$10=Sheet1!G105,1,0)</f>
        <v>0</v>
      </c>
      <c r="L105" s="52">
        <f>+IF('Selector and Force Calculator'!_xlnm.Extract=Sheet1!F105,1,0)</f>
        <v>0</v>
      </c>
      <c r="M105" s="52">
        <f>+IF('Selector and Force Calculator'!$J$11=Sheet1!H105,1,0)</f>
        <v>0</v>
      </c>
      <c r="N105" s="49">
        <f t="shared" si="6"/>
        <v>0</v>
      </c>
      <c r="O105" s="54" t="s">
        <v>279</v>
      </c>
      <c r="P105" s="54">
        <f t="shared" si="7"/>
        <v>1</v>
      </c>
      <c r="Q105" s="54">
        <v>1</v>
      </c>
      <c r="R105" s="57">
        <v>37733</v>
      </c>
      <c r="S105" s="54" t="s">
        <v>280</v>
      </c>
    </row>
    <row r="106" spans="1:19" x14ac:dyDescent="0.25">
      <c r="A106" s="55" t="s">
        <v>281</v>
      </c>
      <c r="B106" s="56" t="s">
        <v>282</v>
      </c>
      <c r="C106" s="50" t="s">
        <v>281</v>
      </c>
      <c r="D106" s="52">
        <v>25.999999999</v>
      </c>
      <c r="E106" s="52">
        <v>38</v>
      </c>
      <c r="F106" s="63" t="s">
        <v>7</v>
      </c>
      <c r="G106" s="63" t="s">
        <v>58</v>
      </c>
      <c r="H106" s="63" t="s">
        <v>65</v>
      </c>
      <c r="I106" s="51" t="s">
        <v>59</v>
      </c>
      <c r="J106" s="52">
        <f>+IF(AND('Selector and Force Calculator'!$J$8&gt;Sheet1!D106,'Selector and Force Calculator'!$J$8&lt;=Sheet1!E106),1,0)</f>
        <v>0</v>
      </c>
      <c r="K106" s="49">
        <f>+IF('Selector and Force Calculator'!$J$10=Sheet1!G106,1,0)</f>
        <v>0</v>
      </c>
      <c r="L106" s="52">
        <f>+IF('Selector and Force Calculator'!_xlnm.Extract=Sheet1!F106,1,0)</f>
        <v>0</v>
      </c>
      <c r="M106" s="52">
        <f>+IF('Selector and Force Calculator'!$J$11=Sheet1!H106,1,0)</f>
        <v>1</v>
      </c>
      <c r="N106" s="49">
        <f t="shared" si="6"/>
        <v>1</v>
      </c>
      <c r="O106" s="54" t="s">
        <v>282</v>
      </c>
      <c r="P106" s="54">
        <f t="shared" si="7"/>
        <v>1</v>
      </c>
      <c r="Q106" s="54">
        <v>1</v>
      </c>
      <c r="R106" s="57"/>
      <c r="S106" s="54"/>
    </row>
    <row r="107" spans="1:19" x14ac:dyDescent="0.25">
      <c r="A107" s="59" t="s">
        <v>283</v>
      </c>
      <c r="B107" s="56" t="s">
        <v>284</v>
      </c>
      <c r="C107" s="60" t="s">
        <v>283</v>
      </c>
      <c r="D107" s="52"/>
      <c r="E107" s="52"/>
      <c r="F107" s="63"/>
      <c r="G107" s="64"/>
      <c r="H107" s="63"/>
      <c r="I107" s="51"/>
      <c r="J107" s="52">
        <f>+IF(AND('Selector and Force Calculator'!$J$8&gt;Sheet1!D107,'Selector and Force Calculator'!$J$8&lt;=Sheet1!E107),1,0)</f>
        <v>0</v>
      </c>
      <c r="K107" s="49">
        <f>+IF('Selector and Force Calculator'!$J$10=Sheet1!G107,1,0)</f>
        <v>0</v>
      </c>
      <c r="L107" s="52">
        <f>+IF('Selector and Force Calculator'!_xlnm.Extract=Sheet1!F107,1,0)</f>
        <v>0</v>
      </c>
      <c r="M107" s="52">
        <f>+IF('Selector and Force Calculator'!$J$11=Sheet1!H107,1,0)</f>
        <v>0</v>
      </c>
      <c r="N107" s="49">
        <f t="shared" si="6"/>
        <v>0</v>
      </c>
      <c r="O107" s="54" t="s">
        <v>284</v>
      </c>
      <c r="P107" s="54">
        <f t="shared" si="7"/>
        <v>0</v>
      </c>
      <c r="Q107" s="54">
        <v>0</v>
      </c>
      <c r="R107" s="57"/>
      <c r="S107" s="54"/>
    </row>
    <row r="108" spans="1:19" x14ac:dyDescent="0.25">
      <c r="A108" s="59" t="s">
        <v>285</v>
      </c>
      <c r="B108" s="56" t="s">
        <v>286</v>
      </c>
      <c r="C108" s="60" t="s">
        <v>285</v>
      </c>
      <c r="D108" s="52">
        <v>25.999999999</v>
      </c>
      <c r="E108" s="52">
        <v>38</v>
      </c>
      <c r="F108" s="63" t="s">
        <v>7</v>
      </c>
      <c r="G108" s="63" t="s">
        <v>9</v>
      </c>
      <c r="H108" s="63" t="s">
        <v>65</v>
      </c>
      <c r="I108" s="51" t="s">
        <v>66</v>
      </c>
      <c r="J108" s="52">
        <f>+IF(AND('Selector and Force Calculator'!$J$8&gt;Sheet1!D108,'Selector and Force Calculator'!$J$8&lt;=Sheet1!E108),1,0)</f>
        <v>0</v>
      </c>
      <c r="K108" s="49">
        <f>+IF('Selector and Force Calculator'!$J$10=Sheet1!G108,1,0)</f>
        <v>0</v>
      </c>
      <c r="L108" s="52">
        <f>+IF('Selector and Force Calculator'!_xlnm.Extract=Sheet1!F108,1,0)</f>
        <v>0</v>
      </c>
      <c r="M108" s="52">
        <f>+IF('Selector and Force Calculator'!$J$11=Sheet1!H108,1,0)</f>
        <v>1</v>
      </c>
      <c r="N108" s="49">
        <f t="shared" si="6"/>
        <v>1</v>
      </c>
      <c r="O108" s="54" t="s">
        <v>286</v>
      </c>
      <c r="P108" s="54">
        <f t="shared" si="7"/>
        <v>0</v>
      </c>
      <c r="Q108" s="54">
        <v>0</v>
      </c>
      <c r="R108" s="57"/>
      <c r="S108" s="54"/>
    </row>
    <row r="109" spans="1:19" x14ac:dyDescent="0.25">
      <c r="A109" s="59" t="s">
        <v>287</v>
      </c>
      <c r="B109" s="56" t="s">
        <v>288</v>
      </c>
      <c r="C109" s="60" t="s">
        <v>287</v>
      </c>
      <c r="D109" s="52">
        <v>25.999999999</v>
      </c>
      <c r="E109" s="52">
        <v>38</v>
      </c>
      <c r="F109" s="63" t="s">
        <v>7</v>
      </c>
      <c r="G109" s="63" t="s">
        <v>69</v>
      </c>
      <c r="H109" s="63" t="s">
        <v>65</v>
      </c>
      <c r="I109" s="51" t="s">
        <v>66</v>
      </c>
      <c r="J109" s="52">
        <f>+IF(AND('Selector and Force Calculator'!$J$8&gt;Sheet1!D109,'Selector and Force Calculator'!$J$8&lt;=Sheet1!E109),1,0)</f>
        <v>0</v>
      </c>
      <c r="K109" s="49">
        <f>+IF('Selector and Force Calculator'!$J$10=Sheet1!G109,1,0)</f>
        <v>1</v>
      </c>
      <c r="L109" s="52">
        <f>+IF('Selector and Force Calculator'!_xlnm.Extract=Sheet1!F109,1,0)</f>
        <v>0</v>
      </c>
      <c r="M109" s="52">
        <f>+IF('Selector and Force Calculator'!$J$11=Sheet1!H109,1,0)</f>
        <v>1</v>
      </c>
      <c r="N109" s="49">
        <f t="shared" si="6"/>
        <v>2</v>
      </c>
      <c r="O109" s="54" t="s">
        <v>288</v>
      </c>
      <c r="P109" s="54">
        <f t="shared" si="7"/>
        <v>0</v>
      </c>
      <c r="Q109" s="54">
        <v>0</v>
      </c>
      <c r="R109" s="57"/>
      <c r="S109" s="54"/>
    </row>
    <row r="110" spans="1:19" x14ac:dyDescent="0.25">
      <c r="A110" s="59" t="s">
        <v>289</v>
      </c>
      <c r="B110" s="56" t="s">
        <v>290</v>
      </c>
      <c r="C110" s="60" t="s">
        <v>289</v>
      </c>
      <c r="D110" s="52">
        <v>25.999999999</v>
      </c>
      <c r="E110" s="52">
        <v>38</v>
      </c>
      <c r="F110" s="63" t="s">
        <v>7</v>
      </c>
      <c r="G110" s="63" t="s">
        <v>72</v>
      </c>
      <c r="H110" s="63" t="s">
        <v>65</v>
      </c>
      <c r="I110" s="51" t="s">
        <v>66</v>
      </c>
      <c r="J110" s="52">
        <f>+IF(AND('Selector and Force Calculator'!$J$8&gt;Sheet1!D110,'Selector and Force Calculator'!$J$8&lt;=Sheet1!E110),1,0)</f>
        <v>0</v>
      </c>
      <c r="K110" s="49">
        <f>+IF('Selector and Force Calculator'!$J$10=Sheet1!G110,1,0)</f>
        <v>0</v>
      </c>
      <c r="L110" s="52">
        <f>+IF('Selector and Force Calculator'!_xlnm.Extract=Sheet1!F110,1,0)</f>
        <v>0</v>
      </c>
      <c r="M110" s="52">
        <f>+IF('Selector and Force Calculator'!$J$11=Sheet1!H110,1,0)</f>
        <v>1</v>
      </c>
      <c r="N110" s="49">
        <f t="shared" si="6"/>
        <v>1</v>
      </c>
      <c r="O110" s="54" t="s">
        <v>290</v>
      </c>
      <c r="P110" s="54">
        <f t="shared" si="7"/>
        <v>0</v>
      </c>
      <c r="Q110" s="54">
        <v>0</v>
      </c>
      <c r="R110" s="57"/>
      <c r="S110" s="54"/>
    </row>
    <row r="111" spans="1:19" x14ac:dyDescent="0.25">
      <c r="A111" s="59" t="s">
        <v>291</v>
      </c>
      <c r="B111" s="56" t="s">
        <v>292</v>
      </c>
      <c r="C111" s="60" t="s">
        <v>291</v>
      </c>
      <c r="D111" s="52"/>
      <c r="E111" s="52"/>
      <c r="F111" s="63"/>
      <c r="G111" s="63"/>
      <c r="H111" s="63"/>
      <c r="I111" s="51"/>
      <c r="J111" s="52">
        <f>+IF(AND('Selector and Force Calculator'!$J$8&gt;Sheet1!D111,'Selector and Force Calculator'!$J$8&lt;=Sheet1!E111),1,0)</f>
        <v>0</v>
      </c>
      <c r="K111" s="49">
        <f>+IF('Selector and Force Calculator'!$J$10=Sheet1!G111,1,0)</f>
        <v>0</v>
      </c>
      <c r="L111" s="52">
        <f>+IF('Selector and Force Calculator'!_xlnm.Extract=Sheet1!F111,1,0)</f>
        <v>0</v>
      </c>
      <c r="M111" s="52">
        <f>+IF('Selector and Force Calculator'!$J$11=Sheet1!H111,1,0)</f>
        <v>0</v>
      </c>
      <c r="N111" s="49">
        <f t="shared" si="6"/>
        <v>0</v>
      </c>
      <c r="O111" s="54" t="s">
        <v>292</v>
      </c>
      <c r="P111" s="54">
        <f t="shared" si="7"/>
        <v>0</v>
      </c>
      <c r="Q111" s="54">
        <v>0</v>
      </c>
      <c r="R111" s="57"/>
      <c r="S111" s="54"/>
    </row>
    <row r="112" spans="1:19" x14ac:dyDescent="0.25">
      <c r="A112" s="59" t="s">
        <v>293</v>
      </c>
      <c r="B112" s="56" t="s">
        <v>294</v>
      </c>
      <c r="C112" s="60" t="s">
        <v>293</v>
      </c>
      <c r="D112" s="52"/>
      <c r="E112" s="52"/>
      <c r="F112" s="63"/>
      <c r="G112" s="63"/>
      <c r="H112" s="63"/>
      <c r="I112" s="51"/>
      <c r="J112" s="52">
        <f>+IF(AND('Selector and Force Calculator'!$J$8&gt;Sheet1!D112,'Selector and Force Calculator'!$J$8&lt;=Sheet1!E112),1,0)</f>
        <v>0</v>
      </c>
      <c r="K112" s="49">
        <f>+IF('Selector and Force Calculator'!$J$10=Sheet1!G112,1,0)</f>
        <v>0</v>
      </c>
      <c r="L112" s="52">
        <f>+IF('Selector and Force Calculator'!_xlnm.Extract=Sheet1!F112,1,0)</f>
        <v>0</v>
      </c>
      <c r="M112" s="52">
        <f>+IF('Selector and Force Calculator'!$J$11=Sheet1!H112,1,0)</f>
        <v>0</v>
      </c>
      <c r="N112" s="49">
        <f t="shared" si="6"/>
        <v>0</v>
      </c>
      <c r="O112" s="54" t="s">
        <v>294</v>
      </c>
      <c r="P112" s="54">
        <f t="shared" si="7"/>
        <v>0</v>
      </c>
      <c r="Q112" s="54">
        <v>0</v>
      </c>
      <c r="R112" s="57"/>
      <c r="S112" s="54"/>
    </row>
    <row r="113" spans="1:19" x14ac:dyDescent="0.25">
      <c r="A113" s="55" t="s">
        <v>295</v>
      </c>
      <c r="B113" s="56" t="s">
        <v>296</v>
      </c>
      <c r="C113" s="50" t="s">
        <v>295</v>
      </c>
      <c r="D113" s="52">
        <v>39</v>
      </c>
      <c r="E113" s="52">
        <v>54</v>
      </c>
      <c r="F113" s="63" t="s">
        <v>7</v>
      </c>
      <c r="G113" s="63" t="s">
        <v>58</v>
      </c>
      <c r="H113" s="63" t="s">
        <v>11</v>
      </c>
      <c r="I113" s="51" t="s">
        <v>59</v>
      </c>
      <c r="J113" s="52">
        <f>+IF(AND('Selector and Force Calculator'!$J$8&gt;Sheet1!D113,'Selector and Force Calculator'!$J$8&lt;=Sheet1!E113),1,0)</f>
        <v>0</v>
      </c>
      <c r="K113" s="49">
        <f>+IF('Selector and Force Calculator'!$J$10=Sheet1!G113,1,0)</f>
        <v>0</v>
      </c>
      <c r="L113" s="52">
        <f>+IF('Selector and Force Calculator'!_xlnm.Extract=Sheet1!F113,1,0)</f>
        <v>0</v>
      </c>
      <c r="M113" s="52">
        <f>+IF('Selector and Force Calculator'!$J$11=Sheet1!H113,1,0)</f>
        <v>0</v>
      </c>
      <c r="N113" s="49">
        <f t="shared" si="6"/>
        <v>0</v>
      </c>
      <c r="O113" s="54" t="s">
        <v>296</v>
      </c>
      <c r="P113" s="54">
        <f t="shared" si="7"/>
        <v>1</v>
      </c>
      <c r="Q113" s="54">
        <v>1</v>
      </c>
      <c r="R113" s="57">
        <v>37206</v>
      </c>
      <c r="S113" s="54" t="s">
        <v>297</v>
      </c>
    </row>
    <row r="114" spans="1:19" x14ac:dyDescent="0.25">
      <c r="A114" s="55" t="s">
        <v>298</v>
      </c>
      <c r="B114" s="56" t="s">
        <v>299</v>
      </c>
      <c r="C114" s="50" t="s">
        <v>298</v>
      </c>
      <c r="D114" s="52">
        <v>38</v>
      </c>
      <c r="E114" s="52">
        <v>50</v>
      </c>
      <c r="F114" s="63" t="s">
        <v>7</v>
      </c>
      <c r="G114" s="63" t="s">
        <v>58</v>
      </c>
      <c r="H114" s="63" t="s">
        <v>65</v>
      </c>
      <c r="I114" s="51" t="s">
        <v>59</v>
      </c>
      <c r="J114" s="52">
        <f>+IF(AND('Selector and Force Calculator'!$J$8&gt;Sheet1!D114,'Selector and Force Calculator'!$J$8&lt;=Sheet1!E114),1,0)</f>
        <v>0</v>
      </c>
      <c r="K114" s="49">
        <f>+IF('Selector and Force Calculator'!$J$10=Sheet1!G114,1,0)</f>
        <v>0</v>
      </c>
      <c r="L114" s="52">
        <f>+IF('Selector and Force Calculator'!_xlnm.Extract=Sheet1!F114,1,0)</f>
        <v>0</v>
      </c>
      <c r="M114" s="52">
        <f>+IF('Selector and Force Calculator'!$J$11=Sheet1!H114,1,0)</f>
        <v>1</v>
      </c>
      <c r="N114" s="49">
        <f t="shared" si="6"/>
        <v>1</v>
      </c>
      <c r="O114" s="54" t="s">
        <v>299</v>
      </c>
      <c r="P114" s="54">
        <f t="shared" si="7"/>
        <v>1</v>
      </c>
      <c r="Q114" s="54">
        <v>1</v>
      </c>
      <c r="R114" s="57"/>
      <c r="S114" s="54"/>
    </row>
    <row r="115" spans="1:19" x14ac:dyDescent="0.25">
      <c r="A115" s="59" t="s">
        <v>300</v>
      </c>
      <c r="B115" s="56" t="s">
        <v>301</v>
      </c>
      <c r="C115" s="60" t="s">
        <v>300</v>
      </c>
      <c r="D115" s="52">
        <v>38</v>
      </c>
      <c r="E115" s="52">
        <v>50</v>
      </c>
      <c r="F115" s="63" t="s">
        <v>7</v>
      </c>
      <c r="G115" s="63" t="s">
        <v>9</v>
      </c>
      <c r="H115" s="63" t="s">
        <v>65</v>
      </c>
      <c r="I115" s="51" t="s">
        <v>66</v>
      </c>
      <c r="J115" s="52">
        <f>+IF(AND('Selector and Force Calculator'!$J$8&gt;Sheet1!D115,'Selector and Force Calculator'!$J$8&lt;=Sheet1!E115),1,0)</f>
        <v>0</v>
      </c>
      <c r="K115" s="49">
        <f>+IF('Selector and Force Calculator'!$J$10=Sheet1!G115,1,0)</f>
        <v>0</v>
      </c>
      <c r="L115" s="52">
        <f>+IF('Selector and Force Calculator'!_xlnm.Extract=Sheet1!F115,1,0)</f>
        <v>0</v>
      </c>
      <c r="M115" s="52">
        <f>+IF('Selector and Force Calculator'!$J$11=Sheet1!H115,1,0)</f>
        <v>1</v>
      </c>
      <c r="N115" s="49">
        <f t="shared" si="6"/>
        <v>1</v>
      </c>
      <c r="O115" s="54" t="s">
        <v>301</v>
      </c>
      <c r="P115" s="54">
        <f t="shared" si="7"/>
        <v>0</v>
      </c>
      <c r="Q115" s="54">
        <v>0</v>
      </c>
      <c r="R115" s="57"/>
      <c r="S115" s="54"/>
    </row>
    <row r="116" spans="1:19" x14ac:dyDescent="0.25">
      <c r="A116" s="59" t="s">
        <v>302</v>
      </c>
      <c r="B116" s="56" t="s">
        <v>303</v>
      </c>
      <c r="C116" s="60" t="s">
        <v>302</v>
      </c>
      <c r="D116" s="52">
        <v>38</v>
      </c>
      <c r="E116" s="52">
        <v>50</v>
      </c>
      <c r="F116" s="63" t="s">
        <v>7</v>
      </c>
      <c r="G116" s="63" t="s">
        <v>69</v>
      </c>
      <c r="H116" s="63" t="s">
        <v>65</v>
      </c>
      <c r="I116" s="51" t="s">
        <v>66</v>
      </c>
      <c r="J116" s="52">
        <f>+IF(AND('Selector and Force Calculator'!$J$8&gt;Sheet1!D116,'Selector and Force Calculator'!$J$8&lt;=Sheet1!E116),1,0)</f>
        <v>0</v>
      </c>
      <c r="K116" s="49">
        <f>+IF('Selector and Force Calculator'!$J$10=Sheet1!G116,1,0)</f>
        <v>1</v>
      </c>
      <c r="L116" s="52">
        <f>+IF('Selector and Force Calculator'!_xlnm.Extract=Sheet1!F116,1,0)</f>
        <v>0</v>
      </c>
      <c r="M116" s="52">
        <f>+IF('Selector and Force Calculator'!$J$11=Sheet1!H116,1,0)</f>
        <v>1</v>
      </c>
      <c r="N116" s="49">
        <f t="shared" si="6"/>
        <v>2</v>
      </c>
      <c r="O116" s="54" t="s">
        <v>303</v>
      </c>
      <c r="P116" s="54">
        <f t="shared" si="7"/>
        <v>0</v>
      </c>
      <c r="Q116" s="54">
        <v>0</v>
      </c>
      <c r="R116" s="57"/>
      <c r="S116" s="54"/>
    </row>
    <row r="117" spans="1:19" x14ac:dyDescent="0.25">
      <c r="A117" s="59" t="s">
        <v>304</v>
      </c>
      <c r="B117" s="56" t="s">
        <v>305</v>
      </c>
      <c r="C117" s="60" t="s">
        <v>304</v>
      </c>
      <c r="D117" s="52">
        <v>38</v>
      </c>
      <c r="E117" s="52">
        <v>50</v>
      </c>
      <c r="F117" s="63" t="s">
        <v>7</v>
      </c>
      <c r="G117" s="63" t="s">
        <v>72</v>
      </c>
      <c r="H117" s="63" t="s">
        <v>65</v>
      </c>
      <c r="I117" s="51" t="s">
        <v>66</v>
      </c>
      <c r="J117" s="52">
        <f>+IF(AND('Selector and Force Calculator'!$J$8&gt;Sheet1!D117,'Selector and Force Calculator'!$J$8&lt;=Sheet1!E117),1,0)</f>
        <v>0</v>
      </c>
      <c r="K117" s="49">
        <f>+IF('Selector and Force Calculator'!$J$10=Sheet1!G117,1,0)</f>
        <v>0</v>
      </c>
      <c r="L117" s="52">
        <f>+IF('Selector and Force Calculator'!_xlnm.Extract=Sheet1!F117,1,0)</f>
        <v>0</v>
      </c>
      <c r="M117" s="52">
        <f>+IF('Selector and Force Calculator'!$J$11=Sheet1!H117,1,0)</f>
        <v>1</v>
      </c>
      <c r="N117" s="49">
        <f t="shared" si="6"/>
        <v>1</v>
      </c>
      <c r="O117" s="54" t="s">
        <v>305</v>
      </c>
      <c r="P117" s="54">
        <f t="shared" si="7"/>
        <v>0</v>
      </c>
      <c r="Q117" s="54">
        <v>0</v>
      </c>
      <c r="R117" s="57"/>
      <c r="S117" s="54"/>
    </row>
    <row r="118" spans="1:19" x14ac:dyDescent="0.25">
      <c r="A118" s="59" t="s">
        <v>306</v>
      </c>
      <c r="B118" s="56" t="s">
        <v>307</v>
      </c>
      <c r="C118" s="60" t="s">
        <v>306</v>
      </c>
      <c r="D118" s="52"/>
      <c r="E118" s="52"/>
      <c r="F118" s="63"/>
      <c r="G118" s="63"/>
      <c r="H118" s="63"/>
      <c r="I118" s="51"/>
      <c r="J118" s="52">
        <f>+IF(AND('Selector and Force Calculator'!$J$8&gt;Sheet1!D118,'Selector and Force Calculator'!$J$8&lt;=Sheet1!E118),1,0)</f>
        <v>0</v>
      </c>
      <c r="K118" s="49">
        <f>+IF('Selector and Force Calculator'!$J$10=Sheet1!G118,1,0)</f>
        <v>0</v>
      </c>
      <c r="L118" s="52">
        <f>+IF('Selector and Force Calculator'!_xlnm.Extract=Sheet1!F118,1,0)</f>
        <v>0</v>
      </c>
      <c r="M118" s="52">
        <f>+IF('Selector and Force Calculator'!$J$11=Sheet1!H118,1,0)</f>
        <v>0</v>
      </c>
      <c r="N118" s="49">
        <f t="shared" si="6"/>
        <v>0</v>
      </c>
      <c r="O118" s="54" t="s">
        <v>307</v>
      </c>
      <c r="P118" s="54">
        <f t="shared" si="7"/>
        <v>0</v>
      </c>
      <c r="Q118" s="54">
        <v>0</v>
      </c>
      <c r="R118" s="57"/>
      <c r="S118" s="54"/>
    </row>
    <row r="119" spans="1:19" x14ac:dyDescent="0.25">
      <c r="A119" s="59" t="s">
        <v>308</v>
      </c>
      <c r="B119" s="56" t="s">
        <v>309</v>
      </c>
      <c r="C119" s="60" t="s">
        <v>308</v>
      </c>
      <c r="D119" s="52"/>
      <c r="E119" s="52"/>
      <c r="F119" s="63"/>
      <c r="G119" s="63"/>
      <c r="H119" s="63"/>
      <c r="I119" s="51"/>
      <c r="J119" s="52">
        <f>+IF(AND('Selector and Force Calculator'!$J$8&gt;Sheet1!D119,'Selector and Force Calculator'!$J$8&lt;=Sheet1!E119),1,0)</f>
        <v>0</v>
      </c>
      <c r="K119" s="49">
        <f>+IF('Selector and Force Calculator'!$J$10=Sheet1!G119,1,0)</f>
        <v>0</v>
      </c>
      <c r="L119" s="52">
        <f>+IF('Selector and Force Calculator'!_xlnm.Extract=Sheet1!F119,1,0)</f>
        <v>0</v>
      </c>
      <c r="M119" s="52">
        <f>+IF('Selector and Force Calculator'!$J$11=Sheet1!H119,1,0)</f>
        <v>0</v>
      </c>
      <c r="N119" s="49">
        <f t="shared" si="6"/>
        <v>0</v>
      </c>
      <c r="O119" s="54" t="s">
        <v>309</v>
      </c>
      <c r="P119" s="54">
        <f t="shared" si="7"/>
        <v>0</v>
      </c>
      <c r="Q119" s="54">
        <v>0</v>
      </c>
      <c r="R119" s="57"/>
      <c r="S119" s="54"/>
    </row>
    <row r="120" spans="1:19" x14ac:dyDescent="0.25">
      <c r="A120" s="55" t="s">
        <v>310</v>
      </c>
      <c r="B120" s="56" t="s">
        <v>311</v>
      </c>
      <c r="C120" s="50" t="s">
        <v>310</v>
      </c>
      <c r="D120" s="52">
        <v>54</v>
      </c>
      <c r="E120" s="52">
        <v>67</v>
      </c>
      <c r="F120" s="63" t="s">
        <v>7</v>
      </c>
      <c r="G120" s="63" t="s">
        <v>58</v>
      </c>
      <c r="H120" s="63" t="s">
        <v>11</v>
      </c>
      <c r="I120" s="51" t="s">
        <v>59</v>
      </c>
      <c r="J120" s="52">
        <f>+IF(AND('Selector and Force Calculator'!$J$8&gt;Sheet1!D120,'Selector and Force Calculator'!$J$8&lt;=Sheet1!E120),1,0)</f>
        <v>0</v>
      </c>
      <c r="K120" s="49">
        <f>+IF('Selector and Force Calculator'!$J$10=Sheet1!G120,1,0)</f>
        <v>0</v>
      </c>
      <c r="L120" s="52">
        <f>+IF('Selector and Force Calculator'!_xlnm.Extract=Sheet1!F120,1,0)</f>
        <v>0</v>
      </c>
      <c r="M120" s="52">
        <f>+IF('Selector and Force Calculator'!$J$11=Sheet1!H120,1,0)</f>
        <v>0</v>
      </c>
      <c r="N120" s="49">
        <f t="shared" si="6"/>
        <v>0</v>
      </c>
      <c r="O120" s="54" t="s">
        <v>311</v>
      </c>
      <c r="P120" s="54">
        <f t="shared" si="7"/>
        <v>1</v>
      </c>
      <c r="Q120" s="54">
        <v>1</v>
      </c>
      <c r="R120" s="57">
        <v>44580</v>
      </c>
      <c r="S120" s="54" t="s">
        <v>312</v>
      </c>
    </row>
    <row r="121" spans="1:19" x14ac:dyDescent="0.25">
      <c r="A121" s="55" t="s">
        <v>313</v>
      </c>
      <c r="B121" s="56" t="s">
        <v>314</v>
      </c>
      <c r="C121" s="50" t="s">
        <v>313</v>
      </c>
      <c r="D121" s="52">
        <v>50</v>
      </c>
      <c r="E121" s="52">
        <v>63</v>
      </c>
      <c r="F121" s="63" t="s">
        <v>7</v>
      </c>
      <c r="G121" s="63" t="s">
        <v>58</v>
      </c>
      <c r="H121" s="63" t="s">
        <v>65</v>
      </c>
      <c r="I121" s="51" t="s">
        <v>59</v>
      </c>
      <c r="J121" s="52">
        <f>+IF(AND('Selector and Force Calculator'!$J$8&gt;Sheet1!D121,'Selector and Force Calculator'!$J$8&lt;=Sheet1!E121),1,0)</f>
        <v>0</v>
      </c>
      <c r="K121" s="49">
        <f>+IF('Selector and Force Calculator'!$J$10=Sheet1!G121,1,0)</f>
        <v>0</v>
      </c>
      <c r="L121" s="52">
        <f>+IF('Selector and Force Calculator'!_xlnm.Extract=Sheet1!F121,1,0)</f>
        <v>0</v>
      </c>
      <c r="M121" s="52">
        <f>+IF('Selector and Force Calculator'!$J$11=Sheet1!H121,1,0)</f>
        <v>1</v>
      </c>
      <c r="N121" s="49">
        <f t="shared" si="6"/>
        <v>1</v>
      </c>
      <c r="O121" s="54" t="s">
        <v>314</v>
      </c>
      <c r="P121" s="54">
        <f t="shared" si="7"/>
        <v>1</v>
      </c>
      <c r="Q121" s="54">
        <v>1</v>
      </c>
      <c r="R121" s="57"/>
      <c r="S121" s="54"/>
    </row>
    <row r="122" spans="1:19" x14ac:dyDescent="0.25">
      <c r="A122" s="59" t="s">
        <v>315</v>
      </c>
      <c r="B122" s="56" t="s">
        <v>316</v>
      </c>
      <c r="C122" s="60" t="s">
        <v>315</v>
      </c>
      <c r="D122" s="52">
        <v>50</v>
      </c>
      <c r="E122" s="52">
        <v>63</v>
      </c>
      <c r="F122" s="63" t="s">
        <v>7</v>
      </c>
      <c r="G122" s="63" t="s">
        <v>9</v>
      </c>
      <c r="H122" s="63" t="s">
        <v>65</v>
      </c>
      <c r="I122" s="51" t="s">
        <v>66</v>
      </c>
      <c r="J122" s="52">
        <f>+IF(AND('Selector and Force Calculator'!$J$8&gt;Sheet1!D122,'Selector and Force Calculator'!$J$8&lt;=Sheet1!E122),1,0)</f>
        <v>0</v>
      </c>
      <c r="K122" s="49">
        <f>+IF('Selector and Force Calculator'!$J$10=Sheet1!G122,1,0)</f>
        <v>0</v>
      </c>
      <c r="L122" s="52">
        <f>+IF('Selector and Force Calculator'!_xlnm.Extract=Sheet1!F122,1,0)</f>
        <v>0</v>
      </c>
      <c r="M122" s="52">
        <f>+IF('Selector and Force Calculator'!$J$11=Sheet1!H122,1,0)</f>
        <v>1</v>
      </c>
      <c r="N122" s="49">
        <f t="shared" si="6"/>
        <v>1</v>
      </c>
      <c r="O122" s="54" t="s">
        <v>316</v>
      </c>
      <c r="P122" s="54">
        <f t="shared" si="7"/>
        <v>0</v>
      </c>
      <c r="Q122" s="54">
        <v>0</v>
      </c>
      <c r="R122" s="57"/>
      <c r="S122" s="54"/>
    </row>
    <row r="123" spans="1:19" x14ac:dyDescent="0.25">
      <c r="A123" s="59" t="s">
        <v>317</v>
      </c>
      <c r="B123" s="56" t="s">
        <v>318</v>
      </c>
      <c r="C123" s="60" t="s">
        <v>317</v>
      </c>
      <c r="D123" s="52">
        <v>50</v>
      </c>
      <c r="E123" s="52">
        <v>63</v>
      </c>
      <c r="F123" s="63" t="s">
        <v>7</v>
      </c>
      <c r="G123" s="63" t="s">
        <v>69</v>
      </c>
      <c r="H123" s="63" t="s">
        <v>65</v>
      </c>
      <c r="I123" s="51" t="s">
        <v>66</v>
      </c>
      <c r="J123" s="52">
        <f>+IF(AND('Selector and Force Calculator'!$J$8&gt;Sheet1!D123,'Selector and Force Calculator'!$J$8&lt;=Sheet1!E123),1,0)</f>
        <v>0</v>
      </c>
      <c r="K123" s="49">
        <f>+IF('Selector and Force Calculator'!$J$10=Sheet1!G123,1,0)</f>
        <v>1</v>
      </c>
      <c r="L123" s="52">
        <f>+IF('Selector and Force Calculator'!_xlnm.Extract=Sheet1!F123,1,0)</f>
        <v>0</v>
      </c>
      <c r="M123" s="52">
        <f>+IF('Selector and Force Calculator'!$J$11=Sheet1!H123,1,0)</f>
        <v>1</v>
      </c>
      <c r="N123" s="49">
        <f t="shared" si="6"/>
        <v>2</v>
      </c>
      <c r="O123" s="54" t="s">
        <v>318</v>
      </c>
      <c r="P123" s="54">
        <f t="shared" si="7"/>
        <v>0</v>
      </c>
      <c r="Q123" s="54">
        <v>0</v>
      </c>
      <c r="R123" s="57"/>
      <c r="S123" s="54"/>
    </row>
    <row r="124" spans="1:19" x14ac:dyDescent="0.25">
      <c r="A124" s="59" t="s">
        <v>319</v>
      </c>
      <c r="B124" s="56" t="s">
        <v>320</v>
      </c>
      <c r="C124" s="60" t="s">
        <v>319</v>
      </c>
      <c r="D124" s="52">
        <v>50</v>
      </c>
      <c r="E124" s="52">
        <v>63</v>
      </c>
      <c r="F124" s="63" t="s">
        <v>7</v>
      </c>
      <c r="G124" s="63" t="s">
        <v>72</v>
      </c>
      <c r="H124" s="63" t="s">
        <v>65</v>
      </c>
      <c r="I124" s="51" t="s">
        <v>66</v>
      </c>
      <c r="J124" s="52">
        <f>+IF(AND('Selector and Force Calculator'!$J$8&gt;Sheet1!D124,'Selector and Force Calculator'!$J$8&lt;=Sheet1!E124),1,0)</f>
        <v>0</v>
      </c>
      <c r="K124" s="49">
        <f>+IF('Selector and Force Calculator'!$J$10=Sheet1!G124,1,0)</f>
        <v>0</v>
      </c>
      <c r="L124" s="52">
        <f>+IF('Selector and Force Calculator'!_xlnm.Extract=Sheet1!F124,1,0)</f>
        <v>0</v>
      </c>
      <c r="M124" s="52">
        <f>+IF('Selector and Force Calculator'!$J$11=Sheet1!H124,1,0)</f>
        <v>1</v>
      </c>
      <c r="N124" s="49">
        <f t="shared" si="6"/>
        <v>1</v>
      </c>
      <c r="O124" s="54" t="s">
        <v>320</v>
      </c>
      <c r="P124" s="54">
        <f t="shared" si="7"/>
        <v>0</v>
      </c>
      <c r="Q124" s="54">
        <v>0</v>
      </c>
      <c r="R124" s="57"/>
      <c r="S124" s="54"/>
    </row>
    <row r="125" spans="1:19" x14ac:dyDescent="0.25">
      <c r="A125" s="59" t="s">
        <v>321</v>
      </c>
      <c r="B125" s="56" t="s">
        <v>322</v>
      </c>
      <c r="C125" s="60" t="s">
        <v>321</v>
      </c>
      <c r="D125" s="52"/>
      <c r="E125" s="52"/>
      <c r="F125" s="63"/>
      <c r="G125" s="63"/>
      <c r="H125" s="63"/>
      <c r="I125" s="51"/>
      <c r="J125" s="52">
        <f>+IF(AND('Selector and Force Calculator'!$J$8&gt;Sheet1!D125,'Selector and Force Calculator'!$J$8&lt;=Sheet1!E125),1,0)</f>
        <v>0</v>
      </c>
      <c r="K125" s="49">
        <f>+IF('Selector and Force Calculator'!$J$10=Sheet1!G125,1,0)</f>
        <v>0</v>
      </c>
      <c r="L125" s="52">
        <f>+IF('Selector and Force Calculator'!_xlnm.Extract=Sheet1!F125,1,0)</f>
        <v>0</v>
      </c>
      <c r="M125" s="52">
        <f>+IF('Selector and Force Calculator'!$J$11=Sheet1!H125,1,0)</f>
        <v>0</v>
      </c>
      <c r="N125" s="49">
        <f t="shared" si="6"/>
        <v>0</v>
      </c>
      <c r="O125" s="54" t="s">
        <v>322</v>
      </c>
      <c r="P125" s="54">
        <f t="shared" si="7"/>
        <v>0</v>
      </c>
      <c r="Q125" s="54">
        <v>0</v>
      </c>
      <c r="R125" s="57"/>
      <c r="S125" s="54"/>
    </row>
    <row r="126" spans="1:19" x14ac:dyDescent="0.25">
      <c r="A126" s="59" t="s">
        <v>323</v>
      </c>
      <c r="B126" s="56" t="s">
        <v>324</v>
      </c>
      <c r="C126" s="60" t="s">
        <v>323</v>
      </c>
      <c r="D126" s="52"/>
      <c r="E126" s="52"/>
      <c r="F126" s="63"/>
      <c r="G126" s="63"/>
      <c r="H126" s="63"/>
      <c r="I126" s="51"/>
      <c r="J126" s="52">
        <f>+IF(AND('Selector and Force Calculator'!$J$8&gt;Sheet1!D126,'Selector and Force Calculator'!$J$8&lt;=Sheet1!E126),1,0)</f>
        <v>0</v>
      </c>
      <c r="K126" s="49">
        <f>+IF('Selector and Force Calculator'!$J$10=Sheet1!G126,1,0)</f>
        <v>0</v>
      </c>
      <c r="L126" s="52">
        <f>+IF('Selector and Force Calculator'!_xlnm.Extract=Sheet1!F126,1,0)</f>
        <v>0</v>
      </c>
      <c r="M126" s="52">
        <f>+IF('Selector and Force Calculator'!$J$11=Sheet1!H126,1,0)</f>
        <v>0</v>
      </c>
      <c r="N126" s="49">
        <f t="shared" si="6"/>
        <v>0</v>
      </c>
      <c r="O126" s="54" t="s">
        <v>324</v>
      </c>
      <c r="P126" s="54">
        <f t="shared" si="7"/>
        <v>0</v>
      </c>
      <c r="Q126" s="54">
        <v>0</v>
      </c>
      <c r="R126" s="57"/>
      <c r="S126" s="54"/>
    </row>
    <row r="127" spans="1:19" x14ac:dyDescent="0.25">
      <c r="A127" s="55" t="s">
        <v>325</v>
      </c>
      <c r="B127" s="56" t="s">
        <v>326</v>
      </c>
      <c r="C127" s="50" t="s">
        <v>325</v>
      </c>
      <c r="D127" s="52">
        <v>67</v>
      </c>
      <c r="E127" s="52">
        <v>79</v>
      </c>
      <c r="F127" s="63" t="s">
        <v>7</v>
      </c>
      <c r="G127" s="63" t="s">
        <v>58</v>
      </c>
      <c r="H127" s="63" t="s">
        <v>11</v>
      </c>
      <c r="I127" s="51" t="s">
        <v>59</v>
      </c>
      <c r="J127" s="52">
        <f>+IF(AND('Selector and Force Calculator'!$J$8&gt;Sheet1!D127,'Selector and Force Calculator'!$J$8&lt;=Sheet1!E127),1,0)</f>
        <v>0</v>
      </c>
      <c r="K127" s="49">
        <f>+IF('Selector and Force Calculator'!$J$10=Sheet1!G127,1,0)</f>
        <v>0</v>
      </c>
      <c r="L127" s="52">
        <f>+IF('Selector and Force Calculator'!_xlnm.Extract=Sheet1!F127,1,0)</f>
        <v>0</v>
      </c>
      <c r="M127" s="52">
        <f>+IF('Selector and Force Calculator'!$J$11=Sheet1!H127,1,0)</f>
        <v>0</v>
      </c>
      <c r="N127" s="49">
        <f t="shared" si="6"/>
        <v>0</v>
      </c>
      <c r="O127" s="54" t="s">
        <v>326</v>
      </c>
      <c r="P127" s="54">
        <f t="shared" si="7"/>
        <v>1</v>
      </c>
      <c r="Q127" s="54">
        <v>1</v>
      </c>
      <c r="R127" s="57">
        <v>43310</v>
      </c>
      <c r="S127" s="54" t="s">
        <v>327</v>
      </c>
    </row>
    <row r="128" spans="1:19" x14ac:dyDescent="0.25">
      <c r="A128" s="55" t="s">
        <v>328</v>
      </c>
      <c r="B128" s="56" t="s">
        <v>329</v>
      </c>
      <c r="C128" s="50" t="s">
        <v>328</v>
      </c>
      <c r="D128" s="52">
        <v>63</v>
      </c>
      <c r="E128" s="52">
        <v>75.000000000100002</v>
      </c>
      <c r="F128" s="63" t="s">
        <v>7</v>
      </c>
      <c r="G128" s="63" t="s">
        <v>58</v>
      </c>
      <c r="H128" s="63" t="s">
        <v>65</v>
      </c>
      <c r="I128" s="51" t="s">
        <v>59</v>
      </c>
      <c r="J128" s="52">
        <f>+IF(AND('Selector and Force Calculator'!$J$8&gt;Sheet1!D128,'Selector and Force Calculator'!$J$8&lt;=Sheet1!E128),1,0)</f>
        <v>0</v>
      </c>
      <c r="K128" s="49">
        <f>+IF('Selector and Force Calculator'!$J$10=Sheet1!G128,1,0)</f>
        <v>0</v>
      </c>
      <c r="L128" s="52">
        <f>+IF('Selector and Force Calculator'!_xlnm.Extract=Sheet1!F128,1,0)</f>
        <v>0</v>
      </c>
      <c r="M128" s="52">
        <f>+IF('Selector and Force Calculator'!$J$11=Sheet1!H128,1,0)</f>
        <v>1</v>
      </c>
      <c r="N128" s="49">
        <f t="shared" si="6"/>
        <v>1</v>
      </c>
      <c r="O128" s="54" t="s">
        <v>329</v>
      </c>
      <c r="P128" s="54">
        <f t="shared" si="7"/>
        <v>1</v>
      </c>
      <c r="Q128" s="54">
        <v>1</v>
      </c>
      <c r="R128" s="57"/>
      <c r="S128" s="54"/>
    </row>
    <row r="129" spans="1:19" x14ac:dyDescent="0.25">
      <c r="A129" s="55" t="s">
        <v>330</v>
      </c>
      <c r="B129" s="56" t="s">
        <v>331</v>
      </c>
      <c r="C129" s="50" t="s">
        <v>330</v>
      </c>
      <c r="D129" s="52">
        <v>63</v>
      </c>
      <c r="E129" s="52">
        <v>75.000000000100002</v>
      </c>
      <c r="F129" s="63" t="s">
        <v>7</v>
      </c>
      <c r="G129" s="63" t="s">
        <v>9</v>
      </c>
      <c r="H129" s="63" t="s">
        <v>65</v>
      </c>
      <c r="I129" s="51" t="s">
        <v>66</v>
      </c>
      <c r="J129" s="52">
        <f>+IF(AND('Selector and Force Calculator'!$J$8&gt;Sheet1!D129,'Selector and Force Calculator'!$J$8&lt;=Sheet1!E129),1,0)</f>
        <v>0</v>
      </c>
      <c r="K129" s="49">
        <f>+IF('Selector and Force Calculator'!$J$10=Sheet1!G129,1,0)</f>
        <v>0</v>
      </c>
      <c r="L129" s="52">
        <f>+IF('Selector and Force Calculator'!_xlnm.Extract=Sheet1!F129,1,0)</f>
        <v>0</v>
      </c>
      <c r="M129" s="52">
        <f>+IF('Selector and Force Calculator'!$J$11=Sheet1!H129,1,0)</f>
        <v>1</v>
      </c>
      <c r="N129" s="49">
        <f t="shared" si="6"/>
        <v>1</v>
      </c>
      <c r="O129" s="54" t="s">
        <v>331</v>
      </c>
      <c r="P129" s="54">
        <f t="shared" si="7"/>
        <v>0</v>
      </c>
      <c r="Q129" s="54">
        <v>0</v>
      </c>
      <c r="R129" s="57"/>
      <c r="S129" s="54"/>
    </row>
    <row r="130" spans="1:19" x14ac:dyDescent="0.25">
      <c r="A130" s="55" t="s">
        <v>332</v>
      </c>
      <c r="B130" s="56" t="s">
        <v>333</v>
      </c>
      <c r="C130" s="50" t="s">
        <v>332</v>
      </c>
      <c r="D130" s="52">
        <v>63</v>
      </c>
      <c r="E130" s="52">
        <v>75.000000000100002</v>
      </c>
      <c r="F130" s="63" t="s">
        <v>7</v>
      </c>
      <c r="G130" s="63" t="s">
        <v>69</v>
      </c>
      <c r="H130" s="63" t="s">
        <v>65</v>
      </c>
      <c r="I130" s="51" t="s">
        <v>66</v>
      </c>
      <c r="J130" s="52">
        <f>+IF(AND('Selector and Force Calculator'!$J$8&gt;Sheet1!D130,'Selector and Force Calculator'!$J$8&lt;=Sheet1!E130),1,0)</f>
        <v>0</v>
      </c>
      <c r="K130" s="49">
        <f>+IF('Selector and Force Calculator'!$J$10=Sheet1!G130,1,0)</f>
        <v>1</v>
      </c>
      <c r="L130" s="52">
        <f>+IF('Selector and Force Calculator'!_xlnm.Extract=Sheet1!F130,1,0)</f>
        <v>0</v>
      </c>
      <c r="M130" s="52">
        <f>+IF('Selector and Force Calculator'!$J$11=Sheet1!H130,1,0)</f>
        <v>1</v>
      </c>
      <c r="N130" s="49">
        <f t="shared" si="6"/>
        <v>2</v>
      </c>
      <c r="O130" s="54" t="s">
        <v>333</v>
      </c>
      <c r="P130" s="54">
        <f t="shared" si="7"/>
        <v>0</v>
      </c>
      <c r="Q130" s="54">
        <v>0</v>
      </c>
      <c r="R130" s="57"/>
      <c r="S130" s="54"/>
    </row>
    <row r="131" spans="1:19" x14ac:dyDescent="0.25">
      <c r="A131" s="55" t="s">
        <v>334</v>
      </c>
      <c r="B131" s="56" t="s">
        <v>335</v>
      </c>
      <c r="C131" s="50" t="s">
        <v>334</v>
      </c>
      <c r="D131" s="52">
        <v>63</v>
      </c>
      <c r="E131" s="52">
        <v>75.000000000100002</v>
      </c>
      <c r="F131" s="63" t="s">
        <v>7</v>
      </c>
      <c r="G131" s="63" t="s">
        <v>72</v>
      </c>
      <c r="H131" s="63" t="s">
        <v>65</v>
      </c>
      <c r="I131" s="51" t="s">
        <v>66</v>
      </c>
      <c r="J131" s="52">
        <f>+IF(AND('Selector and Force Calculator'!$J$8&gt;Sheet1!D131,'Selector and Force Calculator'!$J$8&lt;=Sheet1!E131),1,0)</f>
        <v>0</v>
      </c>
      <c r="K131" s="49">
        <f>+IF('Selector and Force Calculator'!$J$10=Sheet1!G131,1,0)</f>
        <v>0</v>
      </c>
      <c r="L131" s="52">
        <f>+IF('Selector and Force Calculator'!_xlnm.Extract=Sheet1!F131,1,0)</f>
        <v>0</v>
      </c>
      <c r="M131" s="52">
        <f>+IF('Selector and Force Calculator'!$J$11=Sheet1!H131,1,0)</f>
        <v>1</v>
      </c>
      <c r="N131" s="49">
        <f t="shared" si="6"/>
        <v>1</v>
      </c>
      <c r="O131" s="54" t="s">
        <v>335</v>
      </c>
      <c r="P131" s="54">
        <f t="shared" si="7"/>
        <v>0</v>
      </c>
      <c r="Q131" s="54">
        <v>0</v>
      </c>
      <c r="R131" s="57"/>
      <c r="S131" s="54"/>
    </row>
    <row r="132" spans="1:19" x14ac:dyDescent="0.25">
      <c r="A132" s="55" t="s">
        <v>336</v>
      </c>
      <c r="B132" s="56" t="s">
        <v>337</v>
      </c>
      <c r="C132" s="50" t="s">
        <v>336</v>
      </c>
      <c r="D132" s="52"/>
      <c r="E132" s="52"/>
      <c r="F132" s="63"/>
      <c r="G132" s="63"/>
      <c r="H132" s="63"/>
      <c r="I132" s="51"/>
      <c r="J132" s="52">
        <f>+IF(AND('Selector and Force Calculator'!$J$8&gt;Sheet1!D132,'Selector and Force Calculator'!$J$8&lt;=Sheet1!E132),1,0)</f>
        <v>0</v>
      </c>
      <c r="K132" s="49">
        <f>+IF('Selector and Force Calculator'!$J$10=Sheet1!G132,1,0)</f>
        <v>0</v>
      </c>
      <c r="L132" s="52">
        <f>+IF('Selector and Force Calculator'!_xlnm.Extract=Sheet1!F132,1,0)</f>
        <v>0</v>
      </c>
      <c r="M132" s="52">
        <f>+IF('Selector and Force Calculator'!$J$11=Sheet1!H132,1,0)</f>
        <v>0</v>
      </c>
      <c r="N132" s="49">
        <f t="shared" si="6"/>
        <v>0</v>
      </c>
      <c r="O132" s="54" t="s">
        <v>337</v>
      </c>
      <c r="P132" s="54">
        <f t="shared" si="7"/>
        <v>0</v>
      </c>
      <c r="Q132" s="54">
        <v>0</v>
      </c>
      <c r="R132" s="57"/>
      <c r="S132" s="54"/>
    </row>
    <row r="133" spans="1:19" x14ac:dyDescent="0.25">
      <c r="A133" s="48" t="s">
        <v>338</v>
      </c>
      <c r="B133" s="48" t="s">
        <v>339</v>
      </c>
      <c r="C133" s="48" t="s">
        <v>338</v>
      </c>
      <c r="D133" s="62">
        <v>79</v>
      </c>
      <c r="E133" s="62">
        <v>93</v>
      </c>
      <c r="F133" s="63" t="s">
        <v>7</v>
      </c>
      <c r="G133" s="58" t="s">
        <v>58</v>
      </c>
      <c r="H133" s="58" t="s">
        <v>11</v>
      </c>
      <c r="I133" s="62" t="s">
        <v>59</v>
      </c>
      <c r="J133" s="52">
        <f>+IF(AND('Selector and Force Calculator'!$J$8&gt;Sheet1!D133,'Selector and Force Calculator'!$J$8&lt;=Sheet1!E133),1,0)</f>
        <v>0</v>
      </c>
      <c r="K133" s="49">
        <f>+IF('Selector and Force Calculator'!$J$10=Sheet1!G133,1,0)</f>
        <v>0</v>
      </c>
      <c r="L133" s="52">
        <f>+IF('Selector and Force Calculator'!_xlnm.Extract=Sheet1!F133,1,0)</f>
        <v>0</v>
      </c>
      <c r="M133" s="52">
        <f>+IF('Selector and Force Calculator'!$J$11=Sheet1!H133,1,0)</f>
        <v>0</v>
      </c>
      <c r="N133" s="49">
        <f t="shared" ref="N133:N144" si="10">SUM(J133:M133)</f>
        <v>0</v>
      </c>
      <c r="O133" s="48" t="s">
        <v>339</v>
      </c>
      <c r="P133" s="54">
        <f t="shared" ref="P133:P144" si="11">+SUM(J133,L133,Q133)</f>
        <v>1</v>
      </c>
      <c r="Q133" s="54">
        <v>1</v>
      </c>
      <c r="R133" s="57">
        <v>46269</v>
      </c>
      <c r="S133" s="58" t="s">
        <v>340</v>
      </c>
    </row>
    <row r="134" spans="1:19" x14ac:dyDescent="0.25">
      <c r="A134" s="48" t="s">
        <v>341</v>
      </c>
      <c r="B134" s="48" t="s">
        <v>342</v>
      </c>
      <c r="C134" s="48" t="s">
        <v>341</v>
      </c>
      <c r="D134" s="62">
        <v>75</v>
      </c>
      <c r="E134" s="62">
        <v>89</v>
      </c>
      <c r="F134" s="63" t="s">
        <v>7</v>
      </c>
      <c r="G134" s="58" t="s">
        <v>58</v>
      </c>
      <c r="H134" s="58" t="s">
        <v>65</v>
      </c>
      <c r="I134" s="62" t="s">
        <v>59</v>
      </c>
      <c r="J134" s="52">
        <f>+IF(AND('Selector and Force Calculator'!$J$8&gt;Sheet1!D134,'Selector and Force Calculator'!$J$8&lt;=Sheet1!E134),1,0)</f>
        <v>0</v>
      </c>
      <c r="K134" s="49">
        <f>+IF('Selector and Force Calculator'!$J$10=Sheet1!G134,1,0)</f>
        <v>0</v>
      </c>
      <c r="L134" s="52">
        <f>+IF('Selector and Force Calculator'!_xlnm.Extract=Sheet1!F134,1,0)</f>
        <v>0</v>
      </c>
      <c r="M134" s="52">
        <f>+IF('Selector and Force Calculator'!$J$11=Sheet1!H134,1,0)</f>
        <v>1</v>
      </c>
      <c r="N134" s="49">
        <f t="shared" si="10"/>
        <v>1</v>
      </c>
      <c r="O134" s="48" t="s">
        <v>342</v>
      </c>
      <c r="P134" s="54">
        <f t="shared" si="11"/>
        <v>1</v>
      </c>
      <c r="Q134" s="54">
        <v>1</v>
      </c>
    </row>
    <row r="135" spans="1:19" x14ac:dyDescent="0.25">
      <c r="A135" s="48" t="s">
        <v>343</v>
      </c>
      <c r="B135" s="48" t="s">
        <v>344</v>
      </c>
      <c r="C135" s="48" t="s">
        <v>343</v>
      </c>
      <c r="D135" s="62">
        <v>75</v>
      </c>
      <c r="E135" s="62">
        <v>89</v>
      </c>
      <c r="F135" s="63" t="s">
        <v>7</v>
      </c>
      <c r="G135" s="58" t="s">
        <v>9</v>
      </c>
      <c r="H135" s="58" t="s">
        <v>65</v>
      </c>
      <c r="I135" s="62" t="s">
        <v>66</v>
      </c>
      <c r="J135" s="52">
        <f>+IF(AND('Selector and Force Calculator'!$J$8&gt;Sheet1!D135,'Selector and Force Calculator'!$J$8&lt;=Sheet1!E135),1,0)</f>
        <v>0</v>
      </c>
      <c r="K135" s="49">
        <f>+IF('Selector and Force Calculator'!$J$10=Sheet1!G135,1,0)</f>
        <v>0</v>
      </c>
      <c r="L135" s="52">
        <f>+IF('Selector and Force Calculator'!_xlnm.Extract=Sheet1!F135,1,0)</f>
        <v>0</v>
      </c>
      <c r="M135" s="52">
        <f>+IF('Selector and Force Calculator'!$J$11=Sheet1!H135,1,0)</f>
        <v>1</v>
      </c>
      <c r="N135" s="49">
        <f t="shared" si="10"/>
        <v>1</v>
      </c>
      <c r="O135" s="48" t="s">
        <v>344</v>
      </c>
      <c r="P135" s="54">
        <f t="shared" si="11"/>
        <v>0</v>
      </c>
      <c r="Q135" s="54">
        <v>0</v>
      </c>
    </row>
    <row r="136" spans="1:19" x14ac:dyDescent="0.25">
      <c r="A136" s="58" t="s">
        <v>345</v>
      </c>
      <c r="B136" s="58" t="s">
        <v>346</v>
      </c>
      <c r="C136" s="58" t="s">
        <v>345</v>
      </c>
      <c r="D136" s="62">
        <v>75</v>
      </c>
      <c r="E136" s="62">
        <v>89</v>
      </c>
      <c r="F136" s="63" t="s">
        <v>7</v>
      </c>
      <c r="G136" s="58" t="s">
        <v>69</v>
      </c>
      <c r="H136" s="58" t="s">
        <v>65</v>
      </c>
      <c r="I136" s="62" t="s">
        <v>66</v>
      </c>
      <c r="J136" s="52">
        <f>+IF(AND('Selector and Force Calculator'!$J$8&gt;Sheet1!D136,'Selector and Force Calculator'!$J$8&lt;=Sheet1!E136),1,0)</f>
        <v>0</v>
      </c>
      <c r="K136" s="49">
        <f>+IF('Selector and Force Calculator'!$J$10=Sheet1!G136,1,0)</f>
        <v>1</v>
      </c>
      <c r="L136" s="52">
        <f>+IF('Selector and Force Calculator'!_xlnm.Extract=Sheet1!F136,1,0)</f>
        <v>0</v>
      </c>
      <c r="M136" s="52">
        <f>+IF('Selector and Force Calculator'!$J$11=Sheet1!H136,1,0)</f>
        <v>1</v>
      </c>
      <c r="N136" s="49">
        <f t="shared" si="10"/>
        <v>2</v>
      </c>
      <c r="O136" s="58" t="s">
        <v>346</v>
      </c>
      <c r="P136" s="54">
        <f t="shared" si="11"/>
        <v>0</v>
      </c>
      <c r="Q136" s="54">
        <v>0</v>
      </c>
    </row>
    <row r="137" spans="1:19" x14ac:dyDescent="0.25">
      <c r="A137" s="58" t="s">
        <v>347</v>
      </c>
      <c r="B137" s="58" t="s">
        <v>348</v>
      </c>
      <c r="C137" s="58" t="s">
        <v>347</v>
      </c>
      <c r="D137" s="62">
        <v>75</v>
      </c>
      <c r="E137" s="62">
        <v>89</v>
      </c>
      <c r="F137" s="63" t="s">
        <v>7</v>
      </c>
      <c r="G137" s="58" t="s">
        <v>72</v>
      </c>
      <c r="H137" s="58" t="s">
        <v>65</v>
      </c>
      <c r="I137" s="62" t="s">
        <v>66</v>
      </c>
      <c r="J137" s="52">
        <f>+IF(AND('Selector and Force Calculator'!$J$8&gt;Sheet1!D137,'Selector and Force Calculator'!$J$8&lt;=Sheet1!E137),1,0)</f>
        <v>0</v>
      </c>
      <c r="K137" s="49">
        <f>+IF('Selector and Force Calculator'!$J$10=Sheet1!G137,1,0)</f>
        <v>0</v>
      </c>
      <c r="L137" s="52">
        <f>+IF('Selector and Force Calculator'!_xlnm.Extract=Sheet1!F137,1,0)</f>
        <v>0</v>
      </c>
      <c r="M137" s="52">
        <f>+IF('Selector and Force Calculator'!$J$11=Sheet1!H137,1,0)</f>
        <v>1</v>
      </c>
      <c r="N137" s="49">
        <f t="shared" si="10"/>
        <v>1</v>
      </c>
      <c r="O137" s="58" t="s">
        <v>348</v>
      </c>
      <c r="P137" s="54">
        <f t="shared" si="11"/>
        <v>0</v>
      </c>
      <c r="Q137" s="54">
        <v>0</v>
      </c>
    </row>
    <row r="138" spans="1:19" x14ac:dyDescent="0.25">
      <c r="A138" s="58" t="s">
        <v>349</v>
      </c>
      <c r="B138" s="58" t="s">
        <v>350</v>
      </c>
      <c r="C138" s="58" t="s">
        <v>349</v>
      </c>
      <c r="D138" s="62">
        <v>93</v>
      </c>
      <c r="E138" s="62">
        <v>108</v>
      </c>
      <c r="F138" s="63" t="s">
        <v>7</v>
      </c>
      <c r="G138" s="58" t="s">
        <v>58</v>
      </c>
      <c r="H138" s="58" t="s">
        <v>11</v>
      </c>
      <c r="I138" s="62" t="s">
        <v>59</v>
      </c>
      <c r="J138" s="52">
        <f>+IF(AND('Selector and Force Calculator'!$J$8&gt;Sheet1!D138,'Selector and Force Calculator'!$J$8&lt;=Sheet1!E138),1,0)</f>
        <v>0</v>
      </c>
      <c r="K138" s="49">
        <f>+IF('Selector and Force Calculator'!$J$10=Sheet1!G138,1,0)</f>
        <v>0</v>
      </c>
      <c r="L138" s="52">
        <f>+IF('Selector and Force Calculator'!_xlnm.Extract=Sheet1!F138,1,0)</f>
        <v>0</v>
      </c>
      <c r="M138" s="52">
        <f>+IF('Selector and Force Calculator'!$J$11=Sheet1!H138,1,0)</f>
        <v>0</v>
      </c>
      <c r="N138" s="49">
        <f t="shared" si="10"/>
        <v>0</v>
      </c>
      <c r="O138" s="58" t="s">
        <v>350</v>
      </c>
      <c r="P138" s="54">
        <f t="shared" si="11"/>
        <v>1</v>
      </c>
      <c r="Q138" s="54">
        <v>1</v>
      </c>
      <c r="R138" s="58">
        <v>45568</v>
      </c>
      <c r="S138" s="58" t="s">
        <v>351</v>
      </c>
    </row>
    <row r="139" spans="1:19" x14ac:dyDescent="0.25">
      <c r="A139" s="48" t="s">
        <v>352</v>
      </c>
      <c r="B139" s="48" t="s">
        <v>353</v>
      </c>
      <c r="C139" s="48" t="s">
        <v>352</v>
      </c>
      <c r="D139" s="62">
        <v>89</v>
      </c>
      <c r="E139" s="62">
        <v>104</v>
      </c>
      <c r="F139" s="63" t="s">
        <v>7</v>
      </c>
      <c r="G139" s="58" t="s">
        <v>58</v>
      </c>
      <c r="H139" s="58" t="s">
        <v>65</v>
      </c>
      <c r="I139" s="62" t="s">
        <v>59</v>
      </c>
      <c r="J139" s="52">
        <f>+IF(AND('Selector and Force Calculator'!$J$8&gt;Sheet1!D139,'Selector and Force Calculator'!$J$8&lt;=Sheet1!E139),1,0)</f>
        <v>0</v>
      </c>
      <c r="K139" s="49">
        <f>+IF('Selector and Force Calculator'!$J$10=Sheet1!G139,1,0)</f>
        <v>0</v>
      </c>
      <c r="L139" s="52">
        <f>+IF('Selector and Force Calculator'!_xlnm.Extract=Sheet1!F139,1,0)</f>
        <v>0</v>
      </c>
      <c r="M139" s="52">
        <f>+IF('Selector and Force Calculator'!$J$11=Sheet1!H139,1,0)</f>
        <v>1</v>
      </c>
      <c r="N139" s="49">
        <f t="shared" si="10"/>
        <v>1</v>
      </c>
      <c r="O139" s="48" t="s">
        <v>353</v>
      </c>
      <c r="P139" s="54">
        <f t="shared" si="11"/>
        <v>1</v>
      </c>
      <c r="Q139" s="54">
        <v>1</v>
      </c>
    </row>
    <row r="140" spans="1:19" x14ac:dyDescent="0.25">
      <c r="A140" s="48" t="s">
        <v>354</v>
      </c>
      <c r="B140" s="48" t="s">
        <v>355</v>
      </c>
      <c r="C140" s="48" t="s">
        <v>354</v>
      </c>
      <c r="D140" s="62">
        <v>89</v>
      </c>
      <c r="E140" s="62">
        <v>104</v>
      </c>
      <c r="F140" s="63" t="s">
        <v>7</v>
      </c>
      <c r="G140" s="58" t="s">
        <v>9</v>
      </c>
      <c r="H140" s="58" t="s">
        <v>65</v>
      </c>
      <c r="I140" s="62" t="s">
        <v>66</v>
      </c>
      <c r="J140" s="52">
        <f>+IF(AND('Selector and Force Calculator'!$J$8&gt;Sheet1!D140,'Selector and Force Calculator'!$J$8&lt;=Sheet1!E140),1,0)</f>
        <v>0</v>
      </c>
      <c r="K140" s="49">
        <f>+IF('Selector and Force Calculator'!$J$10=Sheet1!G140,1,0)</f>
        <v>0</v>
      </c>
      <c r="L140" s="52">
        <f>+IF('Selector and Force Calculator'!_xlnm.Extract=Sheet1!F140,1,0)</f>
        <v>0</v>
      </c>
      <c r="M140" s="52">
        <f>+IF('Selector and Force Calculator'!$J$11=Sheet1!H140,1,0)</f>
        <v>1</v>
      </c>
      <c r="N140" s="49">
        <f t="shared" si="10"/>
        <v>1</v>
      </c>
      <c r="O140" s="48" t="s">
        <v>355</v>
      </c>
      <c r="P140" s="54">
        <f t="shared" si="11"/>
        <v>0</v>
      </c>
      <c r="Q140" s="54">
        <v>0</v>
      </c>
    </row>
    <row r="141" spans="1:19" x14ac:dyDescent="0.25">
      <c r="A141" s="48" t="s">
        <v>356</v>
      </c>
      <c r="B141" s="48" t="s">
        <v>357</v>
      </c>
      <c r="C141" s="48" t="s">
        <v>356</v>
      </c>
      <c r="D141" s="62">
        <v>89</v>
      </c>
      <c r="E141" s="62">
        <v>104</v>
      </c>
      <c r="F141" s="63" t="s">
        <v>7</v>
      </c>
      <c r="G141" s="58" t="s">
        <v>69</v>
      </c>
      <c r="H141" s="58" t="s">
        <v>65</v>
      </c>
      <c r="I141" s="62" t="s">
        <v>66</v>
      </c>
      <c r="J141" s="52">
        <f>+IF(AND('Selector and Force Calculator'!$J$8&gt;Sheet1!D141,'Selector and Force Calculator'!$J$8&lt;=Sheet1!E141),1,0)</f>
        <v>0</v>
      </c>
      <c r="K141" s="49">
        <f>+IF('Selector and Force Calculator'!$J$10=Sheet1!G141,1,0)</f>
        <v>1</v>
      </c>
      <c r="L141" s="52">
        <f>+IF('Selector and Force Calculator'!_xlnm.Extract=Sheet1!F141,1,0)</f>
        <v>0</v>
      </c>
      <c r="M141" s="52">
        <f>+IF('Selector and Force Calculator'!$J$11=Sheet1!H141,1,0)</f>
        <v>1</v>
      </c>
      <c r="N141" s="49">
        <f t="shared" si="10"/>
        <v>2</v>
      </c>
      <c r="O141" s="48" t="s">
        <v>357</v>
      </c>
      <c r="P141" s="54">
        <f t="shared" si="11"/>
        <v>0</v>
      </c>
      <c r="Q141" s="54">
        <v>0</v>
      </c>
    </row>
    <row r="142" spans="1:19" x14ac:dyDescent="0.25">
      <c r="A142" s="48" t="s">
        <v>358</v>
      </c>
      <c r="B142" s="48" t="s">
        <v>359</v>
      </c>
      <c r="C142" s="48" t="s">
        <v>358</v>
      </c>
      <c r="D142" s="62">
        <v>108</v>
      </c>
      <c r="E142" s="62">
        <v>124</v>
      </c>
      <c r="F142" s="63" t="s">
        <v>7</v>
      </c>
      <c r="G142" s="58" t="s">
        <v>58</v>
      </c>
      <c r="H142" s="58" t="s">
        <v>11</v>
      </c>
      <c r="I142" s="62" t="s">
        <v>59</v>
      </c>
      <c r="J142" s="52">
        <f>+IF(AND('Selector and Force Calculator'!$J$8&gt;Sheet1!D142,'Selector and Force Calculator'!$J$8&lt;=Sheet1!E142),1,0)</f>
        <v>0</v>
      </c>
      <c r="K142" s="49">
        <f>+IF('Selector and Force Calculator'!$J$10=Sheet1!G142,1,0)</f>
        <v>0</v>
      </c>
      <c r="L142" s="52">
        <f>+IF('Selector and Force Calculator'!_xlnm.Extract=Sheet1!F142,1,0)</f>
        <v>0</v>
      </c>
      <c r="M142" s="52">
        <f>+IF('Selector and Force Calculator'!$J$11=Sheet1!H142,1,0)</f>
        <v>0</v>
      </c>
      <c r="N142" s="49">
        <f t="shared" si="10"/>
        <v>0</v>
      </c>
      <c r="O142" s="48" t="s">
        <v>359</v>
      </c>
      <c r="P142" s="54">
        <f t="shared" si="11"/>
        <v>1</v>
      </c>
      <c r="Q142" s="54">
        <v>1</v>
      </c>
      <c r="R142" s="58">
        <v>43238</v>
      </c>
      <c r="S142" s="58" t="s">
        <v>360</v>
      </c>
    </row>
    <row r="143" spans="1:19" x14ac:dyDescent="0.25">
      <c r="A143" s="48" t="s">
        <v>361</v>
      </c>
      <c r="B143" s="48" t="s">
        <v>362</v>
      </c>
      <c r="C143" s="48" t="s">
        <v>361</v>
      </c>
      <c r="D143" s="62">
        <v>104</v>
      </c>
      <c r="E143" s="62">
        <v>120</v>
      </c>
      <c r="F143" s="63" t="s">
        <v>7</v>
      </c>
      <c r="G143" s="58" t="s">
        <v>58</v>
      </c>
      <c r="H143" s="58" t="s">
        <v>65</v>
      </c>
      <c r="I143" s="62" t="s">
        <v>59</v>
      </c>
      <c r="J143" s="52">
        <f>+IF(AND('Selector and Force Calculator'!$J$8&gt;Sheet1!D143,'Selector and Force Calculator'!$J$8&lt;=Sheet1!E143),1,0)</f>
        <v>0</v>
      </c>
      <c r="K143" s="49">
        <f>+IF('Selector and Force Calculator'!$J$10=Sheet1!G143,1,0)</f>
        <v>0</v>
      </c>
      <c r="L143" s="52">
        <f>+IF('Selector and Force Calculator'!_xlnm.Extract=Sheet1!F143,1,0)</f>
        <v>0</v>
      </c>
      <c r="M143" s="52">
        <f>+IF('Selector and Force Calculator'!$J$11=Sheet1!H143,1,0)</f>
        <v>1</v>
      </c>
      <c r="N143" s="49">
        <f t="shared" si="10"/>
        <v>1</v>
      </c>
      <c r="O143" s="48" t="s">
        <v>362</v>
      </c>
      <c r="P143" s="54">
        <f t="shared" si="11"/>
        <v>1</v>
      </c>
      <c r="Q143" s="54">
        <v>1</v>
      </c>
    </row>
    <row r="144" spans="1:19" x14ac:dyDescent="0.25">
      <c r="A144" s="48" t="s">
        <v>363</v>
      </c>
      <c r="B144" s="48" t="s">
        <v>364</v>
      </c>
      <c r="C144" s="48" t="s">
        <v>363</v>
      </c>
      <c r="D144" s="62">
        <v>104</v>
      </c>
      <c r="E144" s="62">
        <v>120</v>
      </c>
      <c r="F144" s="63" t="s">
        <v>7</v>
      </c>
      <c r="G144" s="58" t="s">
        <v>69</v>
      </c>
      <c r="H144" s="58" t="s">
        <v>65</v>
      </c>
      <c r="I144" s="62" t="s">
        <v>66</v>
      </c>
      <c r="J144" s="52">
        <f>+IF(AND('Selector and Force Calculator'!$J$8&gt;Sheet1!D144,'Selector and Force Calculator'!$J$8&lt;=Sheet1!E144),1,0)</f>
        <v>0</v>
      </c>
      <c r="K144" s="49">
        <f>+IF('Selector and Force Calculator'!$J$10=Sheet1!G144,1,0)</f>
        <v>1</v>
      </c>
      <c r="L144" s="52">
        <f>+IF('Selector and Force Calculator'!_xlnm.Extract=Sheet1!F144,1,0)</f>
        <v>0</v>
      </c>
      <c r="M144" s="52">
        <f>+IF('Selector and Force Calculator'!$J$11=Sheet1!H144,1,0)</f>
        <v>1</v>
      </c>
      <c r="N144" s="49">
        <f t="shared" si="10"/>
        <v>2</v>
      </c>
      <c r="O144" s="48" t="s">
        <v>364</v>
      </c>
      <c r="P144" s="54">
        <f t="shared" si="11"/>
        <v>0</v>
      </c>
      <c r="Q144" s="54">
        <v>0</v>
      </c>
    </row>
  </sheetData>
  <sheetProtection algorithmName="SHA-512" hashValue="lbvCvXbzWOXj8E8T7trGyJ7XTpFxAel8Uu1NNb1zxs9EGJxBB7tN0zcTe5n7XJMU0lTHfXY85Xf8Drfy+gLNsA==" saltValue="RcxYEPI2P+lmdzoArUqZmA==" spinCount="100000" sheet="1" selectLockedCells="1" selectUnlockedCells="1"/>
  <dataValidations count="1">
    <dataValidation type="list" allowBlank="1" showInputMessage="1" showErrorMessage="1" sqref="T7:T9" xr:uid="{43E57294-C7FD-4994-BBFA-BEA8890EA374}">
      <formula1>$T$7:$T$9</formula1>
    </dataValidation>
  </dataValidations>
  <pageMargins left="0.7" right="0.7" top="0.75" bottom="0.75" header="0.3" footer="0.3"/>
  <pageSetup paperSize="9" orientation="portrait" horizontalDpi="4294967293"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A597D48B76DC4428ACCF35C6635497E" ma:contentTypeVersion="11" ma:contentTypeDescription="Create a new document." ma:contentTypeScope="" ma:versionID="738bf94548e19008aa4e9e5d9c5ed5c9">
  <xsd:schema xmlns:xsd="http://www.w3.org/2001/XMLSchema" xmlns:xs="http://www.w3.org/2001/XMLSchema" xmlns:p="http://schemas.microsoft.com/office/2006/metadata/properties" xmlns:ns2="99dee4b9-59d0-49ba-92b9-6d277a16c8d1" xmlns:ns3="f0268107-e049-4db7-9779-8bd5422257d7" targetNamespace="http://schemas.microsoft.com/office/2006/metadata/properties" ma:root="true" ma:fieldsID="677a8b07d20dba484b5b6524115ac76a" ns2:_="" ns3:_="">
    <xsd:import namespace="99dee4b9-59d0-49ba-92b9-6d277a16c8d1"/>
    <xsd:import namespace="f0268107-e049-4db7-9779-8bd5422257d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dee4b9-59d0-49ba-92b9-6d277a16c8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fe89e70-0365-4596-95bc-ed0240ed214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Location" ma:index="16" nillable="true" ma:displayName="Location" ma:indexed="true"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0268107-e049-4db7-9779-8bd5422257d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52577b9-5025-430e-8257-33393cbda931}" ma:internalName="TaxCatchAll" ma:showField="CatchAllData" ma:web="f0268107-e049-4db7-9779-8bd5422257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9dee4b9-59d0-49ba-92b9-6d277a16c8d1">
      <Terms xmlns="http://schemas.microsoft.com/office/infopath/2007/PartnerControls"/>
    </lcf76f155ced4ddcb4097134ff3c332f>
    <TaxCatchAll xmlns="f0268107-e049-4db7-9779-8bd5422257d7" xsi:nil="true"/>
  </documentManagement>
</p:properties>
</file>

<file path=customXml/itemProps1.xml><?xml version="1.0" encoding="utf-8"?>
<ds:datastoreItem xmlns:ds="http://schemas.openxmlformats.org/officeDocument/2006/customXml" ds:itemID="{4AEBE7AB-8D6B-48D7-88C1-E047E9541CB1}">
  <ds:schemaRefs>
    <ds:schemaRef ds:uri="http://schemas.microsoft.com/sharepoint/v3/contenttype/forms"/>
  </ds:schemaRefs>
</ds:datastoreItem>
</file>

<file path=customXml/itemProps2.xml><?xml version="1.0" encoding="utf-8"?>
<ds:datastoreItem xmlns:ds="http://schemas.openxmlformats.org/officeDocument/2006/customXml" ds:itemID="{17419C26-5BA5-48C7-8658-D45B78D06E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dee4b9-59d0-49ba-92b9-6d277a16c8d1"/>
    <ds:schemaRef ds:uri="f0268107-e049-4db7-9779-8bd5422257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4ED802-8773-48DB-AA26-2907A94393BD}">
  <ds:schemaRefs>
    <ds:schemaRef ds:uri="http://www.w3.org/XML/1998/namespace"/>
    <ds:schemaRef ds:uri="http://schemas.openxmlformats.org/package/2006/metadata/core-properties"/>
    <ds:schemaRef ds:uri="http://purl.org/dc/dcmitype/"/>
    <ds:schemaRef ds:uri="http://schemas.microsoft.com/office/2006/metadata/properties"/>
    <ds:schemaRef ds:uri="http://schemas.microsoft.com/office/2006/documentManagement/types"/>
    <ds:schemaRef ds:uri="http://purl.org/dc/terms/"/>
    <ds:schemaRef ds:uri="http://purl.org/dc/elements/1.1/"/>
    <ds:schemaRef ds:uri="f0268107-e049-4db7-9779-8bd5422257d7"/>
    <ds:schemaRef ds:uri="http://schemas.microsoft.com/office/infopath/2007/PartnerControls"/>
    <ds:schemaRef ds:uri="99dee4b9-59d0-49ba-92b9-6d277a16c8d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Selector and Force Calculator</vt:lpstr>
      <vt:lpstr>Sheet1</vt:lpstr>
      <vt:lpstr>'Selector and Force Calculator'!Extract</vt:lpstr>
      <vt:lpstr>INSERTS</vt:lpstr>
      <vt:lpstr>WITH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Okuhara, Pedro M</dc:creator>
  <cp:keywords/>
  <dc:description/>
  <cp:lastModifiedBy>Rastogi, Akriti</cp:lastModifiedBy>
  <cp:revision/>
  <dcterms:created xsi:type="dcterms:W3CDTF">2021-04-20T07:16:57Z</dcterms:created>
  <dcterms:modified xsi:type="dcterms:W3CDTF">2025-05-27T09:58:13Z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0x0101004A597D48B76DC4428ACCF35C6635497E</vt:lpwstr>
  </property>
  <property fmtid="{D5CDD505-2E9C-101B-9397-08002B2CF9AE}" pid="3" name="MediaServiceImageTags">
    <vt:lpwstr/>
  </property>
</Properties>
</file>